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omments22.xml" ContentType="application/vnd.openxmlformats-officedocument.spreadsheetml.comments+xml"/>
  <Override PartName="/xl/drawings/drawing22.xml" ContentType="application/vnd.openxmlformats-officedocument.drawing+xml"/>
  <Override PartName="/xl/comments23.xml" ContentType="application/vnd.openxmlformats-officedocument.spreadsheetml.comments+xml"/>
  <Override PartName="/xl/drawings/drawing23.xml" ContentType="application/vnd.openxmlformats-officedocument.drawing+xml"/>
  <Override PartName="/xl/comments24.xml" ContentType="application/vnd.openxmlformats-officedocument.spreadsheetml.comments+xml"/>
  <Override PartName="/xl/drawings/drawing24.xml" ContentType="application/vnd.openxmlformats-officedocument.drawing+xml"/>
  <Override PartName="/xl/comments25.xml" ContentType="application/vnd.openxmlformats-officedocument.spreadsheetml.comments+xml"/>
  <Override PartName="/xl/drawings/drawing25.xml" ContentType="application/vnd.openxmlformats-officedocument.drawing+xml"/>
  <Override PartName="/xl/comments26.xml" ContentType="application/vnd.openxmlformats-officedocument.spreadsheetml.comments+xml"/>
  <Override PartName="/xl/drawings/drawing26.xml" ContentType="application/vnd.openxmlformats-officedocument.drawing+xml"/>
  <Override PartName="/xl/comments27.xml" ContentType="application/vnd.openxmlformats-officedocument.spreadsheetml.comments+xml"/>
  <Override PartName="/xl/drawings/drawing27.xml" ContentType="application/vnd.openxmlformats-officedocument.drawing+xml"/>
  <Override PartName="/xl/comments28.xml" ContentType="application/vnd.openxmlformats-officedocument.spreadsheetml.comments+xml"/>
  <Override PartName="/xl/drawings/drawing28.xml" ContentType="application/vnd.openxmlformats-officedocument.drawing+xml"/>
  <Override PartName="/xl/comments29.xml" ContentType="application/vnd.openxmlformats-officedocument.spreadsheetml.comments+xml"/>
  <Override PartName="/xl/drawings/drawing29.xml" ContentType="application/vnd.openxmlformats-officedocument.drawing+xml"/>
  <Override PartName="/xl/comments30.xml" ContentType="application/vnd.openxmlformats-officedocument.spreadsheetml.comments+xml"/>
  <Override PartName="/xl/drawings/drawing30.xml" ContentType="application/vnd.openxmlformats-officedocument.drawing+xml"/>
  <Override PartName="/xl/comments31.xml" ContentType="application/vnd.openxmlformats-officedocument.spreadsheetml.comments+xml"/>
  <Override PartName="/xl/drawings/drawing31.xml" ContentType="application/vnd.openxmlformats-officedocument.drawing+xml"/>
  <Override PartName="/xl/comments32.xml" ContentType="application/vnd.openxmlformats-officedocument.spreadsheetml.comments+xml"/>
  <Override PartName="/xl/drawings/drawing32.xml" ContentType="application/vnd.openxmlformats-officedocument.drawing+xml"/>
  <Override PartName="/xl/comments33.xml" ContentType="application/vnd.openxmlformats-officedocument.spreadsheetml.comments+xml"/>
  <Override PartName="/xl/drawings/drawing33.xml" ContentType="application/vnd.openxmlformats-officedocument.drawing+xml"/>
  <Override PartName="/xl/comments3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viborgdk-my.sharepoint.com/personal/brhlo_viborg_dk/Documents/Dokumenter/Hjemmeside/Takster25/Materiale til brug for beregning af takster/"/>
    </mc:Choice>
  </mc:AlternateContent>
  <xr:revisionPtr revIDLastSave="0" documentId="8_{EC1DC6EC-AE66-4E4C-B491-1472BA3C58F6}" xr6:coauthVersionLast="47" xr6:coauthVersionMax="47" xr10:uidLastSave="{00000000-0000-0000-0000-000000000000}"/>
  <bookViews>
    <workbookView xWindow="-120" yWindow="-120" windowWidth="29040" windowHeight="17640" tabRatio="808" xr2:uid="{00000000-000D-0000-FFFF-FFFF00000000}"/>
  </bookViews>
  <sheets>
    <sheet name="boligarealfordeling" sheetId="4" r:id="rId1"/>
    <sheet name="Areal- og omkostn B1 " sheetId="17" r:id="rId2"/>
    <sheet name="Areal- og omkostn B2" sheetId="57" r:id="rId3"/>
    <sheet name="Areal- og omkostn B3" sheetId="58" r:id="rId4"/>
    <sheet name="Areal- og omkostn B4" sheetId="59" r:id="rId5"/>
    <sheet name="Areal- og omkostn B5" sheetId="60" r:id="rId6"/>
    <sheet name="Areal- og omkostn B6" sheetId="61" r:id="rId7"/>
    <sheet name="Areal- og omkostn B7" sheetId="62" r:id="rId8"/>
    <sheet name="Areal- og omkostn B8" sheetId="63" r:id="rId9"/>
    <sheet name="Areal- og omkostn B9" sheetId="64" r:id="rId10"/>
    <sheet name="Areal- og omkostn B10" sheetId="65" r:id="rId11"/>
    <sheet name="Areal- og omkostn B11" sheetId="66" r:id="rId12"/>
    <sheet name="Areal- og omkostn B12" sheetId="67" r:id="rId13"/>
    <sheet name="Areal- og omkostn B13" sheetId="68" r:id="rId14"/>
    <sheet name="Areal- og omkostn B14" sheetId="69" r:id="rId15"/>
    <sheet name="Areal- og omkostn B15" sheetId="70" r:id="rId16"/>
    <sheet name="Areal- og omkostn B16" sheetId="71" r:id="rId17"/>
    <sheet name="Areal- og omkostn B17" sheetId="72" r:id="rId18"/>
    <sheet name="Areal- og omkostn B18" sheetId="73" r:id="rId19"/>
    <sheet name="Areal- og omkostn B19" sheetId="74" r:id="rId20"/>
    <sheet name="Areal- og omkostn B20" sheetId="75" r:id="rId21"/>
    <sheet name="Areal- og omkostn B21" sheetId="76" r:id="rId22"/>
    <sheet name="Areal- og omkostn B22" sheetId="77" r:id="rId23"/>
    <sheet name="Areal- og omkostn B23" sheetId="78" r:id="rId24"/>
    <sheet name="Areal- og omkostn B24" sheetId="79" r:id="rId25"/>
    <sheet name="Areal- og omkostn B25" sheetId="80" r:id="rId26"/>
    <sheet name="Areal- og omkostn B26" sheetId="81" r:id="rId27"/>
    <sheet name="Areal- og omkostn B27" sheetId="82" r:id="rId28"/>
    <sheet name="Areal- og omkostn B28" sheetId="83" r:id="rId29"/>
    <sheet name="Areal- og omkostn B29" sheetId="84" r:id="rId30"/>
    <sheet name="Areal- og omkostn B30" sheetId="85" r:id="rId31"/>
    <sheet name="Areal- og omkostn B31" sheetId="86" r:id="rId32"/>
    <sheet name="Areal- og omkostn B32" sheetId="87" r:id="rId33"/>
    <sheet name="Areal- og omkostn B33" sheetId="88" r:id="rId34"/>
    <sheet name="Serviceareal og boligareal" sheetId="2" r:id="rId35"/>
  </sheets>
  <definedNames>
    <definedName name="_xlnm.Print_Area" localSheetId="1">'Areal- og omkostn B1 '!$A$1:$G$63</definedName>
    <definedName name="_xlnm.Print_Area" localSheetId="10">'Areal- og omkostn B10'!$A$1:$G$63</definedName>
    <definedName name="_xlnm.Print_Area" localSheetId="11">'Areal- og omkostn B11'!$A$1:$G$63</definedName>
    <definedName name="_xlnm.Print_Area" localSheetId="12">'Areal- og omkostn B12'!$A$1:$G$63</definedName>
    <definedName name="_xlnm.Print_Area" localSheetId="13">'Areal- og omkostn B13'!$A$1:$G$63</definedName>
    <definedName name="_xlnm.Print_Area" localSheetId="14">'Areal- og omkostn B14'!$A$1:$G$63</definedName>
    <definedName name="_xlnm.Print_Area" localSheetId="15">'Areal- og omkostn B15'!$A$1:$G$63</definedName>
    <definedName name="_xlnm.Print_Area" localSheetId="16">'Areal- og omkostn B16'!$A$1:$G$63</definedName>
    <definedName name="_xlnm.Print_Area" localSheetId="17">'Areal- og omkostn B17'!$A$1:$G$63</definedName>
    <definedName name="_xlnm.Print_Area" localSheetId="18">'Areal- og omkostn B18'!$A$1:$G$63</definedName>
    <definedName name="_xlnm.Print_Area" localSheetId="19">'Areal- og omkostn B19'!$A$1:$G$63</definedName>
    <definedName name="_xlnm.Print_Area" localSheetId="2">'Areal- og omkostn B2'!$A$1:$G$63</definedName>
    <definedName name="_xlnm.Print_Area" localSheetId="20">'Areal- og omkostn B20'!$A$1:$G$63</definedName>
    <definedName name="_xlnm.Print_Area" localSheetId="21">'Areal- og omkostn B21'!$A$1:$G$63</definedName>
    <definedName name="_xlnm.Print_Area" localSheetId="22">'Areal- og omkostn B22'!$A$1:$G$63</definedName>
    <definedName name="_xlnm.Print_Area" localSheetId="23">'Areal- og omkostn B23'!$A$1:$G$63</definedName>
    <definedName name="_xlnm.Print_Area" localSheetId="24">'Areal- og omkostn B24'!$A$1:$G$63</definedName>
    <definedName name="_xlnm.Print_Area" localSheetId="25">'Areal- og omkostn B25'!$A$1:$G$63</definedName>
    <definedName name="_xlnm.Print_Area" localSheetId="26">'Areal- og omkostn B26'!$A$1:$G$63</definedName>
    <definedName name="_xlnm.Print_Area" localSheetId="27">'Areal- og omkostn B27'!$A$1:$G$63</definedName>
    <definedName name="_xlnm.Print_Area" localSheetId="28">'Areal- og omkostn B28'!$A$1:$G$63</definedName>
    <definedName name="_xlnm.Print_Area" localSheetId="29">'Areal- og omkostn B29'!$A$1:$G$63</definedName>
    <definedName name="_xlnm.Print_Area" localSheetId="3">'Areal- og omkostn B3'!$A$1:$G$63</definedName>
    <definedName name="_xlnm.Print_Area" localSheetId="30">'Areal- og omkostn B30'!$A$1:$G$63</definedName>
    <definedName name="_xlnm.Print_Area" localSheetId="31">'Areal- og omkostn B31'!$A$1:$G$63</definedName>
    <definedName name="_xlnm.Print_Area" localSheetId="32">'Areal- og omkostn B32'!$A$1:$G$63</definedName>
    <definedName name="_xlnm.Print_Area" localSheetId="33">'Areal- og omkostn B33'!$A$1:$G$63</definedName>
    <definedName name="_xlnm.Print_Area" localSheetId="4">'Areal- og omkostn B4'!$A$1:$G$63</definedName>
    <definedName name="_xlnm.Print_Area" localSheetId="5">'Areal- og omkostn B5'!$A$1:$G$63</definedName>
    <definedName name="_xlnm.Print_Area" localSheetId="6">'Areal- og omkostn B6'!$A$1:$G$63</definedName>
    <definedName name="_xlnm.Print_Area" localSheetId="7">'Areal- og omkostn B7'!$A$1:$G$63</definedName>
    <definedName name="_xlnm.Print_Area" localSheetId="8">'Areal- og omkostn B8'!$A$1:$G$63</definedName>
    <definedName name="_xlnm.Print_Area" localSheetId="9">'Areal- og omkostn B9'!$A$1:$G$63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88" l="1"/>
  <c r="E62" i="88"/>
  <c r="E61" i="88"/>
  <c r="E60" i="88"/>
  <c r="E59" i="88"/>
  <c r="E58" i="88"/>
  <c r="E57" i="88"/>
  <c r="E56" i="88"/>
  <c r="E55" i="88"/>
  <c r="E54" i="88"/>
  <c r="F35" i="88"/>
  <c r="E35" i="88"/>
  <c r="D35" i="88"/>
  <c r="C35" i="88"/>
  <c r="F34" i="88"/>
  <c r="E34" i="88"/>
  <c r="D34" i="88"/>
  <c r="C34" i="88"/>
  <c r="F33" i="88"/>
  <c r="E33" i="88"/>
  <c r="D33" i="88"/>
  <c r="C33" i="88"/>
  <c r="E32" i="88"/>
  <c r="D32" i="88"/>
  <c r="C32" i="88"/>
  <c r="E31" i="88"/>
  <c r="D31" i="88"/>
  <c r="C31" i="88"/>
  <c r="E30" i="88"/>
  <c r="D30" i="88"/>
  <c r="C30" i="88"/>
  <c r="E29" i="88"/>
  <c r="D29" i="88"/>
  <c r="C29" i="88"/>
  <c r="E28" i="88"/>
  <c r="D28" i="88"/>
  <c r="C28" i="88"/>
  <c r="E27" i="88"/>
  <c r="D27" i="88"/>
  <c r="C27" i="88"/>
  <c r="E26" i="88"/>
  <c r="D26" i="88"/>
  <c r="C26" i="88"/>
  <c r="E25" i="88"/>
  <c r="D25" i="88"/>
  <c r="C25" i="88"/>
  <c r="E24" i="88"/>
  <c r="D24" i="88"/>
  <c r="C24" i="88"/>
  <c r="E23" i="88"/>
  <c r="D23" i="88"/>
  <c r="C23" i="88"/>
  <c r="E22" i="88"/>
  <c r="D22" i="88"/>
  <c r="C22" i="88"/>
  <c r="E21" i="88"/>
  <c r="D21" i="88"/>
  <c r="C21" i="88"/>
  <c r="E20" i="88"/>
  <c r="D20" i="88"/>
  <c r="C20" i="88"/>
  <c r="F19" i="88"/>
  <c r="E19" i="88"/>
  <c r="D19" i="88"/>
  <c r="C19" i="88"/>
  <c r="D15" i="88"/>
  <c r="F16" i="88" s="1"/>
  <c r="D14" i="88"/>
  <c r="D11" i="88"/>
  <c r="C6" i="88"/>
  <c r="C5" i="88"/>
  <c r="C4" i="88"/>
  <c r="E63" i="87"/>
  <c r="E62" i="87"/>
  <c r="E61" i="87"/>
  <c r="E60" i="87"/>
  <c r="E59" i="87"/>
  <c r="E58" i="87"/>
  <c r="E57" i="87"/>
  <c r="E56" i="87"/>
  <c r="E55" i="87"/>
  <c r="E54" i="87"/>
  <c r="F35" i="87"/>
  <c r="E35" i="87"/>
  <c r="D35" i="87"/>
  <c r="C35" i="87"/>
  <c r="F34" i="87"/>
  <c r="E34" i="87"/>
  <c r="D34" i="87"/>
  <c r="C34" i="87"/>
  <c r="F33" i="87"/>
  <c r="E33" i="87"/>
  <c r="D33" i="87"/>
  <c r="C33" i="87"/>
  <c r="E32" i="87"/>
  <c r="D32" i="87"/>
  <c r="C32" i="87"/>
  <c r="E31" i="87"/>
  <c r="D31" i="87"/>
  <c r="C31" i="87"/>
  <c r="E30" i="87"/>
  <c r="D30" i="87"/>
  <c r="C30" i="87"/>
  <c r="E29" i="87"/>
  <c r="D29" i="87"/>
  <c r="C29" i="87"/>
  <c r="F28" i="87"/>
  <c r="E28" i="87"/>
  <c r="D28" i="87"/>
  <c r="C28" i="87"/>
  <c r="E27" i="87"/>
  <c r="D27" i="87"/>
  <c r="C27" i="87"/>
  <c r="E26" i="87"/>
  <c r="D26" i="87"/>
  <c r="C26" i="87"/>
  <c r="E25" i="87"/>
  <c r="D25" i="87"/>
  <c r="C25" i="87"/>
  <c r="E24" i="87"/>
  <c r="D24" i="87"/>
  <c r="C24" i="87"/>
  <c r="E23" i="87"/>
  <c r="D23" i="87"/>
  <c r="C23" i="87"/>
  <c r="E22" i="87"/>
  <c r="D22" i="87"/>
  <c r="C22" i="87"/>
  <c r="E21" i="87"/>
  <c r="D21" i="87"/>
  <c r="C21" i="87"/>
  <c r="E20" i="87"/>
  <c r="D20" i="87"/>
  <c r="C20" i="87"/>
  <c r="F19" i="87"/>
  <c r="E19" i="87"/>
  <c r="D19" i="87"/>
  <c r="C19" i="87"/>
  <c r="F16" i="87"/>
  <c r="D15" i="87"/>
  <c r="D14" i="87"/>
  <c r="D11" i="87"/>
  <c r="C6" i="87"/>
  <c r="C5" i="87"/>
  <c r="C4" i="87"/>
  <c r="E63" i="86"/>
  <c r="E62" i="86"/>
  <c r="E61" i="86"/>
  <c r="E60" i="86"/>
  <c r="E59" i="86"/>
  <c r="E58" i="86"/>
  <c r="E57" i="86"/>
  <c r="E56" i="86"/>
  <c r="E55" i="86"/>
  <c r="E54" i="86"/>
  <c r="F35" i="86"/>
  <c r="E35" i="86"/>
  <c r="D35" i="86"/>
  <c r="C35" i="86"/>
  <c r="F34" i="86"/>
  <c r="E34" i="86"/>
  <c r="D34" i="86"/>
  <c r="C34" i="86"/>
  <c r="F33" i="86"/>
  <c r="E33" i="86"/>
  <c r="D33" i="86"/>
  <c r="C33" i="86"/>
  <c r="E32" i="86"/>
  <c r="D32" i="86"/>
  <c r="C32" i="86"/>
  <c r="E31" i="86"/>
  <c r="D31" i="86"/>
  <c r="C31" i="86"/>
  <c r="E30" i="86"/>
  <c r="D30" i="86"/>
  <c r="C30" i="86"/>
  <c r="E29" i="86"/>
  <c r="D29" i="86"/>
  <c r="C29" i="86"/>
  <c r="E28" i="86"/>
  <c r="D28" i="86"/>
  <c r="C28" i="86"/>
  <c r="E27" i="86"/>
  <c r="D27" i="86"/>
  <c r="C27" i="86"/>
  <c r="E26" i="86"/>
  <c r="D26" i="86"/>
  <c r="C26" i="86"/>
  <c r="E25" i="86"/>
  <c r="D25" i="86"/>
  <c r="C25" i="86"/>
  <c r="E24" i="86"/>
  <c r="D24" i="86"/>
  <c r="C24" i="86"/>
  <c r="E23" i="86"/>
  <c r="D23" i="86"/>
  <c r="C23" i="86"/>
  <c r="E22" i="86"/>
  <c r="D22" i="86"/>
  <c r="C22" i="86"/>
  <c r="E21" i="86"/>
  <c r="D21" i="86"/>
  <c r="C21" i="86"/>
  <c r="E20" i="86"/>
  <c r="D20" i="86"/>
  <c r="C20" i="86"/>
  <c r="F19" i="86"/>
  <c r="E19" i="86"/>
  <c r="D19" i="86"/>
  <c r="C19" i="86"/>
  <c r="D15" i="86"/>
  <c r="D14" i="86"/>
  <c r="F16" i="86" s="1"/>
  <c r="D11" i="86"/>
  <c r="C6" i="86"/>
  <c r="C5" i="86"/>
  <c r="C4" i="86"/>
  <c r="E63" i="85"/>
  <c r="E62" i="85"/>
  <c r="E61" i="85"/>
  <c r="E60" i="85"/>
  <c r="E59" i="85"/>
  <c r="E58" i="85"/>
  <c r="E57" i="85"/>
  <c r="E56" i="85"/>
  <c r="E55" i="85"/>
  <c r="E54" i="85"/>
  <c r="F35" i="85"/>
  <c r="E35" i="85"/>
  <c r="D35" i="85"/>
  <c r="C35" i="85"/>
  <c r="F34" i="85"/>
  <c r="E34" i="85"/>
  <c r="D34" i="85"/>
  <c r="C34" i="85"/>
  <c r="F33" i="85"/>
  <c r="E33" i="85"/>
  <c r="D33" i="85"/>
  <c r="C33" i="85"/>
  <c r="E32" i="85"/>
  <c r="D32" i="85"/>
  <c r="C32" i="85"/>
  <c r="F31" i="85"/>
  <c r="E31" i="85"/>
  <c r="D31" i="85"/>
  <c r="C31" i="85"/>
  <c r="E30" i="85"/>
  <c r="D30" i="85"/>
  <c r="C30" i="85"/>
  <c r="E29" i="85"/>
  <c r="D29" i="85"/>
  <c r="C29" i="85"/>
  <c r="E28" i="85"/>
  <c r="D28" i="85"/>
  <c r="C28" i="85"/>
  <c r="E27" i="85"/>
  <c r="D27" i="85"/>
  <c r="C27" i="85"/>
  <c r="E26" i="85"/>
  <c r="D26" i="85"/>
  <c r="C26" i="85"/>
  <c r="E25" i="85"/>
  <c r="D25" i="85"/>
  <c r="C25" i="85"/>
  <c r="E24" i="85"/>
  <c r="D24" i="85"/>
  <c r="C24" i="85"/>
  <c r="E23" i="85"/>
  <c r="D23" i="85"/>
  <c r="C23" i="85"/>
  <c r="E22" i="85"/>
  <c r="D22" i="85"/>
  <c r="C22" i="85"/>
  <c r="E21" i="85"/>
  <c r="D21" i="85"/>
  <c r="C21" i="85"/>
  <c r="E20" i="85"/>
  <c r="D20" i="85"/>
  <c r="C20" i="85"/>
  <c r="F19" i="85"/>
  <c r="E19" i="85"/>
  <c r="D19" i="85"/>
  <c r="C19" i="85"/>
  <c r="D15" i="85"/>
  <c r="D11" i="85"/>
  <c r="C6" i="85"/>
  <c r="C5" i="85"/>
  <c r="C4" i="85"/>
  <c r="E63" i="84"/>
  <c r="E62" i="84"/>
  <c r="E61" i="84"/>
  <c r="E60" i="84"/>
  <c r="E59" i="84"/>
  <c r="E58" i="84"/>
  <c r="E57" i="84"/>
  <c r="E56" i="84"/>
  <c r="E55" i="84"/>
  <c r="E54" i="84"/>
  <c r="F35" i="84"/>
  <c r="E35" i="84"/>
  <c r="D35" i="84"/>
  <c r="C35" i="84"/>
  <c r="F34" i="84"/>
  <c r="E34" i="84"/>
  <c r="D34" i="84"/>
  <c r="C34" i="84"/>
  <c r="F33" i="84"/>
  <c r="E33" i="84"/>
  <c r="D33" i="84"/>
  <c r="C33" i="84"/>
  <c r="E32" i="84"/>
  <c r="D32" i="84"/>
  <c r="C32" i="84"/>
  <c r="E31" i="84"/>
  <c r="D31" i="84"/>
  <c r="C31" i="84"/>
  <c r="E30" i="84"/>
  <c r="D30" i="84"/>
  <c r="C30" i="84"/>
  <c r="E29" i="84"/>
  <c r="D29" i="84"/>
  <c r="C29" i="84"/>
  <c r="E28" i="84"/>
  <c r="D28" i="84"/>
  <c r="C28" i="84"/>
  <c r="E27" i="84"/>
  <c r="D27" i="84"/>
  <c r="C27" i="84"/>
  <c r="E26" i="84"/>
  <c r="D26" i="84"/>
  <c r="C26" i="84"/>
  <c r="E25" i="84"/>
  <c r="D25" i="84"/>
  <c r="C25" i="84"/>
  <c r="E24" i="84"/>
  <c r="D24" i="84"/>
  <c r="C24" i="84"/>
  <c r="E23" i="84"/>
  <c r="D23" i="84"/>
  <c r="C23" i="84"/>
  <c r="E22" i="84"/>
  <c r="D22" i="84"/>
  <c r="C22" i="84"/>
  <c r="E21" i="84"/>
  <c r="D21" i="84"/>
  <c r="C21" i="84"/>
  <c r="E20" i="84"/>
  <c r="D20" i="84"/>
  <c r="C20" i="84"/>
  <c r="F19" i="84"/>
  <c r="E19" i="84"/>
  <c r="D19" i="84"/>
  <c r="C19" i="84"/>
  <c r="D15" i="84"/>
  <c r="D11" i="84"/>
  <c r="C6" i="84"/>
  <c r="C5" i="84"/>
  <c r="C4" i="84"/>
  <c r="E63" i="83"/>
  <c r="E62" i="83"/>
  <c r="E61" i="83"/>
  <c r="E60" i="83"/>
  <c r="E59" i="83"/>
  <c r="E58" i="83"/>
  <c r="E57" i="83"/>
  <c r="E56" i="83"/>
  <c r="E55" i="83"/>
  <c r="E54" i="83"/>
  <c r="F35" i="83"/>
  <c r="E35" i="83"/>
  <c r="D35" i="83"/>
  <c r="C35" i="83"/>
  <c r="F34" i="83"/>
  <c r="E34" i="83"/>
  <c r="D34" i="83"/>
  <c r="C34" i="83"/>
  <c r="F33" i="83"/>
  <c r="E33" i="83"/>
  <c r="D33" i="83"/>
  <c r="C33" i="83"/>
  <c r="E32" i="83"/>
  <c r="D32" i="83"/>
  <c r="C32" i="83"/>
  <c r="E31" i="83"/>
  <c r="D31" i="83"/>
  <c r="C31" i="83"/>
  <c r="E30" i="83"/>
  <c r="D30" i="83"/>
  <c r="C30" i="83"/>
  <c r="E29" i="83"/>
  <c r="D29" i="83"/>
  <c r="C29" i="83"/>
  <c r="E28" i="83"/>
  <c r="D28" i="83"/>
  <c r="C28" i="83"/>
  <c r="E27" i="83"/>
  <c r="D27" i="83"/>
  <c r="C27" i="83"/>
  <c r="E26" i="83"/>
  <c r="D26" i="83"/>
  <c r="C26" i="83"/>
  <c r="E25" i="83"/>
  <c r="D25" i="83"/>
  <c r="C25" i="83"/>
  <c r="E24" i="83"/>
  <c r="D24" i="83"/>
  <c r="C24" i="83"/>
  <c r="E23" i="83"/>
  <c r="D23" i="83"/>
  <c r="C23" i="83"/>
  <c r="E22" i="83"/>
  <c r="D22" i="83"/>
  <c r="C22" i="83"/>
  <c r="E21" i="83"/>
  <c r="D21" i="83"/>
  <c r="C21" i="83"/>
  <c r="E20" i="83"/>
  <c r="D20" i="83"/>
  <c r="C20" i="83"/>
  <c r="F19" i="83"/>
  <c r="E19" i="83"/>
  <c r="D19" i="83"/>
  <c r="C19" i="83"/>
  <c r="D15" i="83"/>
  <c r="D11" i="83"/>
  <c r="C6" i="83"/>
  <c r="C5" i="83"/>
  <c r="C4" i="83"/>
  <c r="E63" i="82"/>
  <c r="E62" i="82"/>
  <c r="E61" i="82"/>
  <c r="E60" i="82"/>
  <c r="E59" i="82"/>
  <c r="E58" i="82"/>
  <c r="E57" i="82"/>
  <c r="E56" i="82"/>
  <c r="E55" i="82"/>
  <c r="E54" i="82"/>
  <c r="F35" i="82"/>
  <c r="E35" i="82"/>
  <c r="D35" i="82"/>
  <c r="C35" i="82"/>
  <c r="F34" i="82"/>
  <c r="E34" i="82"/>
  <c r="D34" i="82"/>
  <c r="C34" i="82"/>
  <c r="F33" i="82"/>
  <c r="E33" i="82"/>
  <c r="D33" i="82"/>
  <c r="C33" i="82"/>
  <c r="E32" i="82"/>
  <c r="D32" i="82"/>
  <c r="C32" i="82"/>
  <c r="E31" i="82"/>
  <c r="D31" i="82"/>
  <c r="C31" i="82"/>
  <c r="E30" i="82"/>
  <c r="D30" i="82"/>
  <c r="C30" i="82"/>
  <c r="E29" i="82"/>
  <c r="D29" i="82"/>
  <c r="C29" i="82"/>
  <c r="E28" i="82"/>
  <c r="D28" i="82"/>
  <c r="C28" i="82"/>
  <c r="E27" i="82"/>
  <c r="D27" i="82"/>
  <c r="C27" i="82"/>
  <c r="E26" i="82"/>
  <c r="D26" i="82"/>
  <c r="C26" i="82"/>
  <c r="E25" i="82"/>
  <c r="D25" i="82"/>
  <c r="C25" i="82"/>
  <c r="E24" i="82"/>
  <c r="D24" i="82"/>
  <c r="C24" i="82"/>
  <c r="E23" i="82"/>
  <c r="D23" i="82"/>
  <c r="C23" i="82"/>
  <c r="E22" i="82"/>
  <c r="D22" i="82"/>
  <c r="C22" i="82"/>
  <c r="E21" i="82"/>
  <c r="D21" i="82"/>
  <c r="C21" i="82"/>
  <c r="E20" i="82"/>
  <c r="D20" i="82"/>
  <c r="C20" i="82"/>
  <c r="F19" i="82"/>
  <c r="E19" i="82"/>
  <c r="D19" i="82"/>
  <c r="C19" i="82"/>
  <c r="D15" i="82"/>
  <c r="D11" i="82"/>
  <c r="C6" i="82"/>
  <c r="C5" i="82"/>
  <c r="C4" i="82"/>
  <c r="E63" i="81"/>
  <c r="E62" i="81"/>
  <c r="E61" i="81"/>
  <c r="E60" i="81"/>
  <c r="E59" i="81"/>
  <c r="E58" i="81"/>
  <c r="E57" i="81"/>
  <c r="E56" i="81"/>
  <c r="E55" i="81"/>
  <c r="E54" i="81"/>
  <c r="F35" i="81"/>
  <c r="E35" i="81"/>
  <c r="D35" i="81"/>
  <c r="C35" i="81"/>
  <c r="F34" i="81"/>
  <c r="E34" i="81"/>
  <c r="D34" i="81"/>
  <c r="C34" i="81"/>
  <c r="F33" i="81"/>
  <c r="E33" i="81"/>
  <c r="D33" i="81"/>
  <c r="C33" i="81"/>
  <c r="E32" i="81"/>
  <c r="D32" i="81"/>
  <c r="C32" i="81"/>
  <c r="E31" i="81"/>
  <c r="D31" i="81"/>
  <c r="C31" i="81"/>
  <c r="F30" i="81"/>
  <c r="E30" i="81"/>
  <c r="D30" i="81"/>
  <c r="C30" i="81"/>
  <c r="E29" i="81"/>
  <c r="D29" i="81"/>
  <c r="C29" i="81"/>
  <c r="E28" i="81"/>
  <c r="D28" i="81"/>
  <c r="C28" i="81"/>
  <c r="E27" i="81"/>
  <c r="D27" i="81"/>
  <c r="C27" i="81"/>
  <c r="E26" i="81"/>
  <c r="D26" i="81"/>
  <c r="C26" i="81"/>
  <c r="E25" i="81"/>
  <c r="D25" i="81"/>
  <c r="C25" i="81"/>
  <c r="E24" i="81"/>
  <c r="D24" i="81"/>
  <c r="C24" i="81"/>
  <c r="E23" i="81"/>
  <c r="D23" i="81"/>
  <c r="C23" i="81"/>
  <c r="E22" i="81"/>
  <c r="D22" i="81"/>
  <c r="C22" i="81"/>
  <c r="E21" i="81"/>
  <c r="D21" i="81"/>
  <c r="C21" i="81"/>
  <c r="E20" i="81"/>
  <c r="D20" i="81"/>
  <c r="C20" i="81"/>
  <c r="F19" i="81"/>
  <c r="E19" i="81"/>
  <c r="D19" i="81"/>
  <c r="C19" i="81"/>
  <c r="D15" i="81"/>
  <c r="D11" i="81"/>
  <c r="C6" i="81"/>
  <c r="C5" i="81"/>
  <c r="C4" i="81"/>
  <c r="E63" i="80"/>
  <c r="E62" i="80"/>
  <c r="E61" i="80"/>
  <c r="E60" i="80"/>
  <c r="E59" i="80"/>
  <c r="E58" i="80"/>
  <c r="E57" i="80"/>
  <c r="E56" i="80"/>
  <c r="E55" i="80"/>
  <c r="E54" i="80"/>
  <c r="F35" i="80"/>
  <c r="E35" i="80"/>
  <c r="D35" i="80"/>
  <c r="C35" i="80"/>
  <c r="F34" i="80"/>
  <c r="E34" i="80"/>
  <c r="D34" i="80"/>
  <c r="C34" i="80"/>
  <c r="F33" i="80"/>
  <c r="E33" i="80"/>
  <c r="D33" i="80"/>
  <c r="C33" i="80"/>
  <c r="E32" i="80"/>
  <c r="D32" i="80"/>
  <c r="C32" i="80"/>
  <c r="E31" i="80"/>
  <c r="D31" i="80"/>
  <c r="C31" i="80"/>
  <c r="E30" i="80"/>
  <c r="D30" i="80"/>
  <c r="C30" i="80"/>
  <c r="E29" i="80"/>
  <c r="D29" i="80"/>
  <c r="C29" i="80"/>
  <c r="E28" i="80"/>
  <c r="D28" i="80"/>
  <c r="C28" i="80"/>
  <c r="E27" i="80"/>
  <c r="D27" i="80"/>
  <c r="C27" i="80"/>
  <c r="E26" i="80"/>
  <c r="D26" i="80"/>
  <c r="C26" i="80"/>
  <c r="E25" i="80"/>
  <c r="D25" i="80"/>
  <c r="C25" i="80"/>
  <c r="E24" i="80"/>
  <c r="D24" i="80"/>
  <c r="C24" i="80"/>
  <c r="E23" i="80"/>
  <c r="D23" i="80"/>
  <c r="C23" i="80"/>
  <c r="E22" i="80"/>
  <c r="D22" i="80"/>
  <c r="C22" i="80"/>
  <c r="E21" i="80"/>
  <c r="D21" i="80"/>
  <c r="C21" i="80"/>
  <c r="E20" i="80"/>
  <c r="D20" i="80"/>
  <c r="C20" i="80"/>
  <c r="F19" i="80"/>
  <c r="E19" i="80"/>
  <c r="D19" i="80"/>
  <c r="C19" i="80"/>
  <c r="D15" i="80"/>
  <c r="D11" i="80"/>
  <c r="C6" i="80"/>
  <c r="C5" i="80"/>
  <c r="C4" i="80"/>
  <c r="E63" i="79"/>
  <c r="E62" i="79"/>
  <c r="E61" i="79"/>
  <c r="E60" i="79"/>
  <c r="E59" i="79"/>
  <c r="E58" i="79"/>
  <c r="E57" i="79"/>
  <c r="E56" i="79"/>
  <c r="E55" i="79"/>
  <c r="E54" i="79"/>
  <c r="F35" i="79"/>
  <c r="E35" i="79"/>
  <c r="D35" i="79"/>
  <c r="C35" i="79"/>
  <c r="F34" i="79"/>
  <c r="E34" i="79"/>
  <c r="D34" i="79"/>
  <c r="C34" i="79"/>
  <c r="F33" i="79"/>
  <c r="E33" i="79"/>
  <c r="D33" i="79"/>
  <c r="C33" i="79"/>
  <c r="E32" i="79"/>
  <c r="D32" i="79"/>
  <c r="C32" i="79"/>
  <c r="E31" i="79"/>
  <c r="D31" i="79"/>
  <c r="C31" i="79"/>
  <c r="E30" i="79"/>
  <c r="D30" i="79"/>
  <c r="C30" i="79"/>
  <c r="E29" i="79"/>
  <c r="D29" i="79"/>
  <c r="C29" i="79"/>
  <c r="F28" i="79"/>
  <c r="E28" i="79"/>
  <c r="D28" i="79"/>
  <c r="C28" i="79"/>
  <c r="E27" i="79"/>
  <c r="D27" i="79"/>
  <c r="C27" i="79"/>
  <c r="E26" i="79"/>
  <c r="D26" i="79"/>
  <c r="C26" i="79"/>
  <c r="E25" i="79"/>
  <c r="D25" i="79"/>
  <c r="C25" i="79"/>
  <c r="E24" i="79"/>
  <c r="D24" i="79"/>
  <c r="C24" i="79"/>
  <c r="E23" i="79"/>
  <c r="D23" i="79"/>
  <c r="C23" i="79"/>
  <c r="E22" i="79"/>
  <c r="D22" i="79"/>
  <c r="C22" i="79"/>
  <c r="E21" i="79"/>
  <c r="D21" i="79"/>
  <c r="C21" i="79"/>
  <c r="E20" i="79"/>
  <c r="D20" i="79"/>
  <c r="C20" i="79"/>
  <c r="F19" i="79"/>
  <c r="E19" i="79"/>
  <c r="D19" i="79"/>
  <c r="C19" i="79"/>
  <c r="D15" i="79"/>
  <c r="D11" i="79"/>
  <c r="C6" i="79"/>
  <c r="C5" i="79"/>
  <c r="C4" i="79"/>
  <c r="E63" i="78"/>
  <c r="E62" i="78"/>
  <c r="E61" i="78"/>
  <c r="E60" i="78"/>
  <c r="E59" i="78"/>
  <c r="E58" i="78"/>
  <c r="E57" i="78"/>
  <c r="E56" i="78"/>
  <c r="E55" i="78"/>
  <c r="E54" i="78"/>
  <c r="F35" i="78"/>
  <c r="E35" i="78"/>
  <c r="D35" i="78"/>
  <c r="C35" i="78"/>
  <c r="F34" i="78"/>
  <c r="E34" i="78"/>
  <c r="D34" i="78"/>
  <c r="C34" i="78"/>
  <c r="F33" i="78"/>
  <c r="E33" i="78"/>
  <c r="D33" i="78"/>
  <c r="C33" i="78"/>
  <c r="E32" i="78"/>
  <c r="D32" i="78"/>
  <c r="C32" i="78"/>
  <c r="E31" i="78"/>
  <c r="D31" i="78"/>
  <c r="C31" i="78"/>
  <c r="E30" i="78"/>
  <c r="D30" i="78"/>
  <c r="C30" i="78"/>
  <c r="E29" i="78"/>
  <c r="D29" i="78"/>
  <c r="C29" i="78"/>
  <c r="E28" i="78"/>
  <c r="D28" i="78"/>
  <c r="C28" i="78"/>
  <c r="E27" i="78"/>
  <c r="D27" i="78"/>
  <c r="C27" i="78"/>
  <c r="E26" i="78"/>
  <c r="D26" i="78"/>
  <c r="C26" i="78"/>
  <c r="E25" i="78"/>
  <c r="D25" i="78"/>
  <c r="C25" i="78"/>
  <c r="E24" i="78"/>
  <c r="D24" i="78"/>
  <c r="C24" i="78"/>
  <c r="E23" i="78"/>
  <c r="D23" i="78"/>
  <c r="C23" i="78"/>
  <c r="E22" i="78"/>
  <c r="D22" i="78"/>
  <c r="C22" i="78"/>
  <c r="E21" i="78"/>
  <c r="D21" i="78"/>
  <c r="C21" i="78"/>
  <c r="E20" i="78"/>
  <c r="D20" i="78"/>
  <c r="C20" i="78"/>
  <c r="F19" i="78"/>
  <c r="E19" i="78"/>
  <c r="D19" i="78"/>
  <c r="C19" i="78"/>
  <c r="D15" i="78"/>
  <c r="D11" i="78"/>
  <c r="C6" i="78"/>
  <c r="C5" i="78"/>
  <c r="C4" i="78"/>
  <c r="E63" i="77"/>
  <c r="E62" i="77"/>
  <c r="E61" i="77"/>
  <c r="E60" i="77"/>
  <c r="E59" i="77"/>
  <c r="E58" i="77"/>
  <c r="E57" i="77"/>
  <c r="E56" i="77"/>
  <c r="E55" i="77"/>
  <c r="E54" i="77"/>
  <c r="F35" i="77"/>
  <c r="E35" i="77"/>
  <c r="D35" i="77"/>
  <c r="C35" i="77"/>
  <c r="F34" i="77"/>
  <c r="E34" i="77"/>
  <c r="D34" i="77"/>
  <c r="C34" i="77"/>
  <c r="F33" i="77"/>
  <c r="E33" i="77"/>
  <c r="D33" i="77"/>
  <c r="C33" i="77"/>
  <c r="E32" i="77"/>
  <c r="D32" i="77"/>
  <c r="C32" i="77"/>
  <c r="E31" i="77"/>
  <c r="D31" i="77"/>
  <c r="C31" i="77"/>
  <c r="E30" i="77"/>
  <c r="D30" i="77"/>
  <c r="C30" i="77"/>
  <c r="E29" i="77"/>
  <c r="D29" i="77"/>
  <c r="C29" i="77"/>
  <c r="E28" i="77"/>
  <c r="D28" i="77"/>
  <c r="C28" i="77"/>
  <c r="E27" i="77"/>
  <c r="D27" i="77"/>
  <c r="C27" i="77"/>
  <c r="E26" i="77"/>
  <c r="D26" i="77"/>
  <c r="C26" i="77"/>
  <c r="E25" i="77"/>
  <c r="D25" i="77"/>
  <c r="C25" i="77"/>
  <c r="E24" i="77"/>
  <c r="D24" i="77"/>
  <c r="C24" i="77"/>
  <c r="E23" i="77"/>
  <c r="D23" i="77"/>
  <c r="C23" i="77"/>
  <c r="E22" i="77"/>
  <c r="D22" i="77"/>
  <c r="C22" i="77"/>
  <c r="E21" i="77"/>
  <c r="D21" i="77"/>
  <c r="C21" i="77"/>
  <c r="E20" i="77"/>
  <c r="D20" i="77"/>
  <c r="C20" i="77"/>
  <c r="F19" i="77"/>
  <c r="E19" i="77"/>
  <c r="D19" i="77"/>
  <c r="C19" i="77"/>
  <c r="D15" i="77"/>
  <c r="D11" i="77"/>
  <c r="C6" i="77"/>
  <c r="C5" i="77"/>
  <c r="C4" i="77"/>
  <c r="E63" i="76"/>
  <c r="E62" i="76"/>
  <c r="E61" i="76"/>
  <c r="E60" i="76"/>
  <c r="E59" i="76"/>
  <c r="E58" i="76"/>
  <c r="E57" i="76"/>
  <c r="E56" i="76"/>
  <c r="E55" i="76"/>
  <c r="E54" i="76"/>
  <c r="F35" i="76"/>
  <c r="E35" i="76"/>
  <c r="D35" i="76"/>
  <c r="C35" i="76"/>
  <c r="F34" i="76"/>
  <c r="E34" i="76"/>
  <c r="D34" i="76"/>
  <c r="C34" i="76"/>
  <c r="F33" i="76"/>
  <c r="E33" i="76"/>
  <c r="D33" i="76"/>
  <c r="C33" i="76"/>
  <c r="E32" i="76"/>
  <c r="D32" i="76"/>
  <c r="C32" i="76"/>
  <c r="E31" i="76"/>
  <c r="D31" i="76"/>
  <c r="C31" i="76"/>
  <c r="E30" i="76"/>
  <c r="D30" i="76"/>
  <c r="C30" i="76"/>
  <c r="E29" i="76"/>
  <c r="D29" i="76"/>
  <c r="C29" i="76"/>
  <c r="E28" i="76"/>
  <c r="D28" i="76"/>
  <c r="C28" i="76"/>
  <c r="E27" i="76"/>
  <c r="D27" i="76"/>
  <c r="C27" i="76"/>
  <c r="E26" i="76"/>
  <c r="D26" i="76"/>
  <c r="C26" i="76"/>
  <c r="E25" i="76"/>
  <c r="D25" i="76"/>
  <c r="C25" i="76"/>
  <c r="E24" i="76"/>
  <c r="D24" i="76"/>
  <c r="C24" i="76"/>
  <c r="E23" i="76"/>
  <c r="D23" i="76"/>
  <c r="C23" i="76"/>
  <c r="E22" i="76"/>
  <c r="D22" i="76"/>
  <c r="C22" i="76"/>
  <c r="E21" i="76"/>
  <c r="D21" i="76"/>
  <c r="C21" i="76"/>
  <c r="E20" i="76"/>
  <c r="D20" i="76"/>
  <c r="C20" i="76"/>
  <c r="F19" i="76"/>
  <c r="E19" i="76"/>
  <c r="D19" i="76"/>
  <c r="C19" i="76"/>
  <c r="D15" i="76"/>
  <c r="D11" i="76"/>
  <c r="C6" i="76"/>
  <c r="C5" i="76"/>
  <c r="C4" i="76"/>
  <c r="E63" i="75"/>
  <c r="E62" i="75"/>
  <c r="E61" i="75"/>
  <c r="E60" i="75"/>
  <c r="E59" i="75"/>
  <c r="E58" i="75"/>
  <c r="E57" i="75"/>
  <c r="E56" i="75"/>
  <c r="E55" i="75"/>
  <c r="E54" i="75"/>
  <c r="F35" i="75"/>
  <c r="E35" i="75"/>
  <c r="D35" i="75"/>
  <c r="C35" i="75"/>
  <c r="F34" i="75"/>
  <c r="E34" i="75"/>
  <c r="D34" i="75"/>
  <c r="C34" i="75"/>
  <c r="F33" i="75"/>
  <c r="E33" i="75"/>
  <c r="D33" i="75"/>
  <c r="C33" i="75"/>
  <c r="E32" i="75"/>
  <c r="D32" i="75"/>
  <c r="C32" i="75"/>
  <c r="E31" i="75"/>
  <c r="D31" i="75"/>
  <c r="C31" i="75"/>
  <c r="E30" i="75"/>
  <c r="D30" i="75"/>
  <c r="C30" i="75"/>
  <c r="F29" i="75"/>
  <c r="E29" i="75"/>
  <c r="D29" i="75"/>
  <c r="C29" i="75"/>
  <c r="E28" i="75"/>
  <c r="D28" i="75"/>
  <c r="C28" i="75"/>
  <c r="E27" i="75"/>
  <c r="D27" i="75"/>
  <c r="C27" i="75"/>
  <c r="E26" i="75"/>
  <c r="D26" i="75"/>
  <c r="C26" i="75"/>
  <c r="E25" i="75"/>
  <c r="D25" i="75"/>
  <c r="C25" i="75"/>
  <c r="E24" i="75"/>
  <c r="D24" i="75"/>
  <c r="C24" i="75"/>
  <c r="E23" i="75"/>
  <c r="D23" i="75"/>
  <c r="C23" i="75"/>
  <c r="E22" i="75"/>
  <c r="D22" i="75"/>
  <c r="C22" i="75"/>
  <c r="E21" i="75"/>
  <c r="D21" i="75"/>
  <c r="C21" i="75"/>
  <c r="E20" i="75"/>
  <c r="D20" i="75"/>
  <c r="C20" i="75"/>
  <c r="F19" i="75"/>
  <c r="E19" i="75"/>
  <c r="D19" i="75"/>
  <c r="C19" i="75"/>
  <c r="D15" i="75"/>
  <c r="D14" i="75"/>
  <c r="F16" i="75" s="1"/>
  <c r="D11" i="75"/>
  <c r="C6" i="75"/>
  <c r="C5" i="75"/>
  <c r="C4" i="75"/>
  <c r="E63" i="74"/>
  <c r="E62" i="74"/>
  <c r="E61" i="74"/>
  <c r="E60" i="74"/>
  <c r="E59" i="74"/>
  <c r="E58" i="74"/>
  <c r="E57" i="74"/>
  <c r="E56" i="74"/>
  <c r="E55" i="74"/>
  <c r="E54" i="74"/>
  <c r="F35" i="74"/>
  <c r="E35" i="74"/>
  <c r="D35" i="74"/>
  <c r="C35" i="74"/>
  <c r="F34" i="74"/>
  <c r="E34" i="74"/>
  <c r="D34" i="74"/>
  <c r="C34" i="74"/>
  <c r="F33" i="74"/>
  <c r="E33" i="74"/>
  <c r="D33" i="74"/>
  <c r="C33" i="74"/>
  <c r="E32" i="74"/>
  <c r="D32" i="74"/>
  <c r="C32" i="74"/>
  <c r="E31" i="74"/>
  <c r="D31" i="74"/>
  <c r="C31" i="74"/>
  <c r="E30" i="74"/>
  <c r="D30" i="74"/>
  <c r="C30" i="74"/>
  <c r="E29" i="74"/>
  <c r="D29" i="74"/>
  <c r="C29" i="74"/>
  <c r="E28" i="74"/>
  <c r="D28" i="74"/>
  <c r="C28" i="74"/>
  <c r="E27" i="74"/>
  <c r="D27" i="74"/>
  <c r="C27" i="74"/>
  <c r="E26" i="74"/>
  <c r="D26" i="74"/>
  <c r="C26" i="74"/>
  <c r="E25" i="74"/>
  <c r="D25" i="74"/>
  <c r="C25" i="74"/>
  <c r="E24" i="74"/>
  <c r="D24" i="74"/>
  <c r="C24" i="74"/>
  <c r="E23" i="74"/>
  <c r="D23" i="74"/>
  <c r="C23" i="74"/>
  <c r="E22" i="74"/>
  <c r="D22" i="74"/>
  <c r="C22" i="74"/>
  <c r="E21" i="74"/>
  <c r="D21" i="74"/>
  <c r="C21" i="74"/>
  <c r="E20" i="74"/>
  <c r="D20" i="74"/>
  <c r="C20" i="74"/>
  <c r="F19" i="74"/>
  <c r="E19" i="74"/>
  <c r="D19" i="74"/>
  <c r="C19" i="74"/>
  <c r="D15" i="74"/>
  <c r="D11" i="74"/>
  <c r="C6" i="74"/>
  <c r="C5" i="74"/>
  <c r="C4" i="74"/>
  <c r="E63" i="73"/>
  <c r="E62" i="73"/>
  <c r="E61" i="73"/>
  <c r="E60" i="73"/>
  <c r="E59" i="73"/>
  <c r="E58" i="73"/>
  <c r="E57" i="73"/>
  <c r="E56" i="73"/>
  <c r="E55" i="73"/>
  <c r="E54" i="73"/>
  <c r="F35" i="73"/>
  <c r="E35" i="73"/>
  <c r="D35" i="73"/>
  <c r="C35" i="73"/>
  <c r="F34" i="73"/>
  <c r="E34" i="73"/>
  <c r="D34" i="73"/>
  <c r="C34" i="73"/>
  <c r="F33" i="73"/>
  <c r="E33" i="73"/>
  <c r="D33" i="73"/>
  <c r="C33" i="73"/>
  <c r="E32" i="73"/>
  <c r="D32" i="73"/>
  <c r="C32" i="73"/>
  <c r="E31" i="73"/>
  <c r="D31" i="73"/>
  <c r="C31" i="73"/>
  <c r="E30" i="73"/>
  <c r="D30" i="73"/>
  <c r="C30" i="73"/>
  <c r="E29" i="73"/>
  <c r="D29" i="73"/>
  <c r="C29" i="73"/>
  <c r="E28" i="73"/>
  <c r="D28" i="73"/>
  <c r="C28" i="73"/>
  <c r="E27" i="73"/>
  <c r="D27" i="73"/>
  <c r="C27" i="73"/>
  <c r="E26" i="73"/>
  <c r="D26" i="73"/>
  <c r="C26" i="73"/>
  <c r="E25" i="73"/>
  <c r="D25" i="73"/>
  <c r="C25" i="73"/>
  <c r="E24" i="73"/>
  <c r="D24" i="73"/>
  <c r="C24" i="73"/>
  <c r="E23" i="73"/>
  <c r="D23" i="73"/>
  <c r="C23" i="73"/>
  <c r="E22" i="73"/>
  <c r="D22" i="73"/>
  <c r="C22" i="73"/>
  <c r="E21" i="73"/>
  <c r="D21" i="73"/>
  <c r="C21" i="73"/>
  <c r="E20" i="73"/>
  <c r="D20" i="73"/>
  <c r="C20" i="73"/>
  <c r="F19" i="73"/>
  <c r="E19" i="73"/>
  <c r="D19" i="73"/>
  <c r="C19" i="73"/>
  <c r="D15" i="73"/>
  <c r="D11" i="73"/>
  <c r="C6" i="73"/>
  <c r="C5" i="73"/>
  <c r="C4" i="73"/>
  <c r="E63" i="72"/>
  <c r="E62" i="72"/>
  <c r="E61" i="72"/>
  <c r="E60" i="72"/>
  <c r="E59" i="72"/>
  <c r="E58" i="72"/>
  <c r="E57" i="72"/>
  <c r="E56" i="72"/>
  <c r="E55" i="72"/>
  <c r="E54" i="72"/>
  <c r="F35" i="72"/>
  <c r="E35" i="72"/>
  <c r="D35" i="72"/>
  <c r="C35" i="72"/>
  <c r="F34" i="72"/>
  <c r="E34" i="72"/>
  <c r="D34" i="72"/>
  <c r="C34" i="72"/>
  <c r="F33" i="72"/>
  <c r="E33" i="72"/>
  <c r="D33" i="72"/>
  <c r="C33" i="72"/>
  <c r="E32" i="72"/>
  <c r="D32" i="72"/>
  <c r="C32" i="72"/>
  <c r="E31" i="72"/>
  <c r="D31" i="72"/>
  <c r="C31" i="72"/>
  <c r="E30" i="72"/>
  <c r="D30" i="72"/>
  <c r="C30" i="72"/>
  <c r="E29" i="72"/>
  <c r="D29" i="72"/>
  <c r="C29" i="72"/>
  <c r="E28" i="72"/>
  <c r="D28" i="72"/>
  <c r="C28" i="72"/>
  <c r="E27" i="72"/>
  <c r="D27" i="72"/>
  <c r="C27" i="72"/>
  <c r="E26" i="72"/>
  <c r="D26" i="72"/>
  <c r="C26" i="72"/>
  <c r="E25" i="72"/>
  <c r="D25" i="72"/>
  <c r="C25" i="72"/>
  <c r="E24" i="72"/>
  <c r="D24" i="72"/>
  <c r="C24" i="72"/>
  <c r="E23" i="72"/>
  <c r="D23" i="72"/>
  <c r="C23" i="72"/>
  <c r="E22" i="72"/>
  <c r="D22" i="72"/>
  <c r="C22" i="72"/>
  <c r="E21" i="72"/>
  <c r="D21" i="72"/>
  <c r="C21" i="72"/>
  <c r="F20" i="72"/>
  <c r="E20" i="72"/>
  <c r="D20" i="72"/>
  <c r="C20" i="72"/>
  <c r="F19" i="72"/>
  <c r="E19" i="72"/>
  <c r="D19" i="72"/>
  <c r="C19" i="72"/>
  <c r="F16" i="72"/>
  <c r="D15" i="72"/>
  <c r="D11" i="72"/>
  <c r="C6" i="72"/>
  <c r="C5" i="72"/>
  <c r="C4" i="72"/>
  <c r="E63" i="71"/>
  <c r="E62" i="71"/>
  <c r="E61" i="71"/>
  <c r="E60" i="71"/>
  <c r="E59" i="71"/>
  <c r="E58" i="71"/>
  <c r="E57" i="71"/>
  <c r="E56" i="71"/>
  <c r="E55" i="71"/>
  <c r="E54" i="71"/>
  <c r="F35" i="71"/>
  <c r="E35" i="71"/>
  <c r="D35" i="71"/>
  <c r="C35" i="71"/>
  <c r="F34" i="71"/>
  <c r="E34" i="71"/>
  <c r="D34" i="71"/>
  <c r="C34" i="71"/>
  <c r="F33" i="71"/>
  <c r="E33" i="71"/>
  <c r="D33" i="71"/>
  <c r="C33" i="71"/>
  <c r="E32" i="71"/>
  <c r="D32" i="71"/>
  <c r="C32" i="71"/>
  <c r="E31" i="71"/>
  <c r="D31" i="71"/>
  <c r="C31" i="71"/>
  <c r="E30" i="71"/>
  <c r="D30" i="71"/>
  <c r="C30" i="71"/>
  <c r="E29" i="71"/>
  <c r="D29" i="71"/>
  <c r="C29" i="71"/>
  <c r="F28" i="71"/>
  <c r="E28" i="71"/>
  <c r="D28" i="71"/>
  <c r="C28" i="71"/>
  <c r="E27" i="71"/>
  <c r="D27" i="71"/>
  <c r="C27" i="71"/>
  <c r="E26" i="71"/>
  <c r="D26" i="71"/>
  <c r="C26" i="71"/>
  <c r="E25" i="71"/>
  <c r="D25" i="71"/>
  <c r="C25" i="71"/>
  <c r="E24" i="71"/>
  <c r="D24" i="71"/>
  <c r="C24" i="71"/>
  <c r="E23" i="71"/>
  <c r="D23" i="71"/>
  <c r="C23" i="71"/>
  <c r="E22" i="71"/>
  <c r="D22" i="71"/>
  <c r="C22" i="71"/>
  <c r="E21" i="71"/>
  <c r="D21" i="71"/>
  <c r="C21" i="71"/>
  <c r="E20" i="71"/>
  <c r="D20" i="71"/>
  <c r="C20" i="71"/>
  <c r="F19" i="71"/>
  <c r="E19" i="71"/>
  <c r="D19" i="71"/>
  <c r="C19" i="71"/>
  <c r="D15" i="71"/>
  <c r="D11" i="71"/>
  <c r="C6" i="71"/>
  <c r="C5" i="71"/>
  <c r="C4" i="71"/>
  <c r="E63" i="70"/>
  <c r="E62" i="70"/>
  <c r="E61" i="70"/>
  <c r="E60" i="70"/>
  <c r="E59" i="70"/>
  <c r="E58" i="70"/>
  <c r="E57" i="70"/>
  <c r="E56" i="70"/>
  <c r="E55" i="70"/>
  <c r="E54" i="70"/>
  <c r="F35" i="70"/>
  <c r="E35" i="70"/>
  <c r="D35" i="70"/>
  <c r="C35" i="70"/>
  <c r="F34" i="70"/>
  <c r="E34" i="70"/>
  <c r="D34" i="70"/>
  <c r="C34" i="70"/>
  <c r="F33" i="70"/>
  <c r="E33" i="70"/>
  <c r="D33" i="70"/>
  <c r="C33" i="70"/>
  <c r="E32" i="70"/>
  <c r="D32" i="70"/>
  <c r="C32" i="70"/>
  <c r="E31" i="70"/>
  <c r="D31" i="70"/>
  <c r="C31" i="70"/>
  <c r="E30" i="70"/>
  <c r="D30" i="70"/>
  <c r="C30" i="70"/>
  <c r="E29" i="70"/>
  <c r="D29" i="70"/>
  <c r="C29" i="70"/>
  <c r="E28" i="70"/>
  <c r="D28" i="70"/>
  <c r="C28" i="70"/>
  <c r="E27" i="70"/>
  <c r="D27" i="70"/>
  <c r="C27" i="70"/>
  <c r="E26" i="70"/>
  <c r="D26" i="70"/>
  <c r="C26" i="70"/>
  <c r="E25" i="70"/>
  <c r="D25" i="70"/>
  <c r="C25" i="70"/>
  <c r="E24" i="70"/>
  <c r="D24" i="70"/>
  <c r="C24" i="70"/>
  <c r="E23" i="70"/>
  <c r="D23" i="70"/>
  <c r="C23" i="70"/>
  <c r="E22" i="70"/>
  <c r="D22" i="70"/>
  <c r="C22" i="70"/>
  <c r="E21" i="70"/>
  <c r="D21" i="70"/>
  <c r="C21" i="70"/>
  <c r="E20" i="70"/>
  <c r="D20" i="70"/>
  <c r="C20" i="70"/>
  <c r="F19" i="70"/>
  <c r="E19" i="70"/>
  <c r="D19" i="70"/>
  <c r="C19" i="70"/>
  <c r="D15" i="70"/>
  <c r="D11" i="70"/>
  <c r="C6" i="70"/>
  <c r="C5" i="70"/>
  <c r="C4" i="70"/>
  <c r="E63" i="69"/>
  <c r="E62" i="69"/>
  <c r="E61" i="69"/>
  <c r="E60" i="69"/>
  <c r="E59" i="69"/>
  <c r="E58" i="69"/>
  <c r="E57" i="69"/>
  <c r="E56" i="69"/>
  <c r="E55" i="69"/>
  <c r="E54" i="69"/>
  <c r="F35" i="69"/>
  <c r="E35" i="69"/>
  <c r="D35" i="69"/>
  <c r="C35" i="69"/>
  <c r="F34" i="69"/>
  <c r="E34" i="69"/>
  <c r="D34" i="69"/>
  <c r="C34" i="69"/>
  <c r="F33" i="69"/>
  <c r="E33" i="69"/>
  <c r="D33" i="69"/>
  <c r="C33" i="69"/>
  <c r="F32" i="69"/>
  <c r="E32" i="69"/>
  <c r="D32" i="69"/>
  <c r="C32" i="69"/>
  <c r="E31" i="69"/>
  <c r="D31" i="69"/>
  <c r="C31" i="69"/>
  <c r="F30" i="69"/>
  <c r="E30" i="69"/>
  <c r="D30" i="69"/>
  <c r="C30" i="69"/>
  <c r="E29" i="69"/>
  <c r="D29" i="69"/>
  <c r="C29" i="69"/>
  <c r="F28" i="69"/>
  <c r="E28" i="69"/>
  <c r="D28" i="69"/>
  <c r="C28" i="69"/>
  <c r="E27" i="69"/>
  <c r="D27" i="69"/>
  <c r="C27" i="69"/>
  <c r="E26" i="69"/>
  <c r="D26" i="69"/>
  <c r="C26" i="69"/>
  <c r="E25" i="69"/>
  <c r="D25" i="69"/>
  <c r="C25" i="69"/>
  <c r="F24" i="69"/>
  <c r="E24" i="69"/>
  <c r="D24" i="69"/>
  <c r="C24" i="69"/>
  <c r="E23" i="69"/>
  <c r="D23" i="69"/>
  <c r="C23" i="69"/>
  <c r="F22" i="69"/>
  <c r="E22" i="69"/>
  <c r="D22" i="69"/>
  <c r="C22" i="69"/>
  <c r="E21" i="69"/>
  <c r="D21" i="69"/>
  <c r="C21" i="69"/>
  <c r="F20" i="69"/>
  <c r="E20" i="69"/>
  <c r="D20" i="69"/>
  <c r="C20" i="69"/>
  <c r="F19" i="69"/>
  <c r="E19" i="69"/>
  <c r="D19" i="69"/>
  <c r="C19" i="69"/>
  <c r="F16" i="69"/>
  <c r="D15" i="69"/>
  <c r="D11" i="69"/>
  <c r="C6" i="69"/>
  <c r="C5" i="69"/>
  <c r="C4" i="69"/>
  <c r="E63" i="68"/>
  <c r="E62" i="68"/>
  <c r="E61" i="68"/>
  <c r="E60" i="68"/>
  <c r="E59" i="68"/>
  <c r="E58" i="68"/>
  <c r="E57" i="68"/>
  <c r="E56" i="68"/>
  <c r="E55" i="68"/>
  <c r="E54" i="68"/>
  <c r="F35" i="68"/>
  <c r="E35" i="68"/>
  <c r="D35" i="68"/>
  <c r="C35" i="68"/>
  <c r="F34" i="68"/>
  <c r="E34" i="68"/>
  <c r="D34" i="68"/>
  <c r="C34" i="68"/>
  <c r="F33" i="68"/>
  <c r="E33" i="68"/>
  <c r="D33" i="68"/>
  <c r="C33" i="68"/>
  <c r="E32" i="68"/>
  <c r="D32" i="68"/>
  <c r="C32" i="68"/>
  <c r="E31" i="68"/>
  <c r="D31" i="68"/>
  <c r="C31" i="68"/>
  <c r="E30" i="68"/>
  <c r="D30" i="68"/>
  <c r="C30" i="68"/>
  <c r="E29" i="68"/>
  <c r="D29" i="68"/>
  <c r="C29" i="68"/>
  <c r="E28" i="68"/>
  <c r="D28" i="68"/>
  <c r="C28" i="68"/>
  <c r="E27" i="68"/>
  <c r="D27" i="68"/>
  <c r="C27" i="68"/>
  <c r="E26" i="68"/>
  <c r="D26" i="68"/>
  <c r="C26" i="68"/>
  <c r="E25" i="68"/>
  <c r="D25" i="68"/>
  <c r="C25" i="68"/>
  <c r="E24" i="68"/>
  <c r="D24" i="68"/>
  <c r="C24" i="68"/>
  <c r="E23" i="68"/>
  <c r="D23" i="68"/>
  <c r="C23" i="68"/>
  <c r="E22" i="68"/>
  <c r="D22" i="68"/>
  <c r="C22" i="68"/>
  <c r="F21" i="68"/>
  <c r="E21" i="68"/>
  <c r="D21" i="68"/>
  <c r="C21" i="68"/>
  <c r="E20" i="68"/>
  <c r="D20" i="68"/>
  <c r="C20" i="68"/>
  <c r="F19" i="68"/>
  <c r="E19" i="68"/>
  <c r="D19" i="68"/>
  <c r="C19" i="68"/>
  <c r="D15" i="68"/>
  <c r="D11" i="68"/>
  <c r="C6" i="68"/>
  <c r="C5" i="68"/>
  <c r="C4" i="68"/>
  <c r="E63" i="67"/>
  <c r="E62" i="67"/>
  <c r="E61" i="67"/>
  <c r="E60" i="67"/>
  <c r="E59" i="67"/>
  <c r="E58" i="67"/>
  <c r="E57" i="67"/>
  <c r="E56" i="67"/>
  <c r="E55" i="67"/>
  <c r="E54" i="67"/>
  <c r="F35" i="67"/>
  <c r="E35" i="67"/>
  <c r="D35" i="67"/>
  <c r="C35" i="67"/>
  <c r="F34" i="67"/>
  <c r="E34" i="67"/>
  <c r="D34" i="67"/>
  <c r="C34" i="67"/>
  <c r="F33" i="67"/>
  <c r="E33" i="67"/>
  <c r="D33" i="67"/>
  <c r="C33" i="67"/>
  <c r="E32" i="67"/>
  <c r="D32" i="67"/>
  <c r="C32" i="67"/>
  <c r="E31" i="67"/>
  <c r="D31" i="67"/>
  <c r="C31" i="67"/>
  <c r="E30" i="67"/>
  <c r="D30" i="67"/>
  <c r="C30" i="67"/>
  <c r="F29" i="67"/>
  <c r="E29" i="67"/>
  <c r="D29" i="67"/>
  <c r="C29" i="67"/>
  <c r="E28" i="67"/>
  <c r="D28" i="67"/>
  <c r="C28" i="67"/>
  <c r="E27" i="67"/>
  <c r="D27" i="67"/>
  <c r="C27" i="67"/>
  <c r="E26" i="67"/>
  <c r="D26" i="67"/>
  <c r="C26" i="67"/>
  <c r="E25" i="67"/>
  <c r="D25" i="67"/>
  <c r="C25" i="67"/>
  <c r="E24" i="67"/>
  <c r="D24" i="67"/>
  <c r="C24" i="67"/>
  <c r="E23" i="67"/>
  <c r="D23" i="67"/>
  <c r="C23" i="67"/>
  <c r="E22" i="67"/>
  <c r="D22" i="67"/>
  <c r="C22" i="67"/>
  <c r="E21" i="67"/>
  <c r="D21" i="67"/>
  <c r="C21" i="67"/>
  <c r="E20" i="67"/>
  <c r="D20" i="67"/>
  <c r="C20" i="67"/>
  <c r="F19" i="67"/>
  <c r="E19" i="67"/>
  <c r="D19" i="67"/>
  <c r="C19" i="67"/>
  <c r="D15" i="67"/>
  <c r="D11" i="67"/>
  <c r="C6" i="67"/>
  <c r="C5" i="67"/>
  <c r="C4" i="67"/>
  <c r="E63" i="66"/>
  <c r="E62" i="66"/>
  <c r="E61" i="66"/>
  <c r="E60" i="66"/>
  <c r="E59" i="66"/>
  <c r="E58" i="66"/>
  <c r="E57" i="66"/>
  <c r="E56" i="66"/>
  <c r="E55" i="66"/>
  <c r="E54" i="66"/>
  <c r="F35" i="66"/>
  <c r="E35" i="66"/>
  <c r="D35" i="66"/>
  <c r="C35" i="66"/>
  <c r="F34" i="66"/>
  <c r="E34" i="66"/>
  <c r="D34" i="66"/>
  <c r="C34" i="66"/>
  <c r="F33" i="66"/>
  <c r="E33" i="66"/>
  <c r="D33" i="66"/>
  <c r="C33" i="66"/>
  <c r="E32" i="66"/>
  <c r="D32" i="66"/>
  <c r="C32" i="66"/>
  <c r="E31" i="66"/>
  <c r="D31" i="66"/>
  <c r="C31" i="66"/>
  <c r="E30" i="66"/>
  <c r="D30" i="66"/>
  <c r="C30" i="66"/>
  <c r="E29" i="66"/>
  <c r="D29" i="66"/>
  <c r="C29" i="66"/>
  <c r="E28" i="66"/>
  <c r="D28" i="66"/>
  <c r="C28" i="66"/>
  <c r="E27" i="66"/>
  <c r="D27" i="66"/>
  <c r="C27" i="66"/>
  <c r="E26" i="66"/>
  <c r="D26" i="66"/>
  <c r="C26" i="66"/>
  <c r="E25" i="66"/>
  <c r="D25" i="66"/>
  <c r="C25" i="66"/>
  <c r="E24" i="66"/>
  <c r="D24" i="66"/>
  <c r="C24" i="66"/>
  <c r="E23" i="66"/>
  <c r="D23" i="66"/>
  <c r="C23" i="66"/>
  <c r="E22" i="66"/>
  <c r="D22" i="66"/>
  <c r="C22" i="66"/>
  <c r="E21" i="66"/>
  <c r="D21" i="66"/>
  <c r="C21" i="66"/>
  <c r="E20" i="66"/>
  <c r="D20" i="66"/>
  <c r="C20" i="66"/>
  <c r="F19" i="66"/>
  <c r="E19" i="66"/>
  <c r="D19" i="66"/>
  <c r="C19" i="66"/>
  <c r="D15" i="66"/>
  <c r="D11" i="66"/>
  <c r="C6" i="66"/>
  <c r="C5" i="66"/>
  <c r="C4" i="66"/>
  <c r="E63" i="65"/>
  <c r="E62" i="65"/>
  <c r="E61" i="65"/>
  <c r="E60" i="65"/>
  <c r="E59" i="65"/>
  <c r="E58" i="65"/>
  <c r="E57" i="65"/>
  <c r="E56" i="65"/>
  <c r="E55" i="65"/>
  <c r="E54" i="65"/>
  <c r="F35" i="65"/>
  <c r="E35" i="65"/>
  <c r="D35" i="65"/>
  <c r="C35" i="65"/>
  <c r="F34" i="65"/>
  <c r="E34" i="65"/>
  <c r="D34" i="65"/>
  <c r="C34" i="65"/>
  <c r="F33" i="65"/>
  <c r="E33" i="65"/>
  <c r="D33" i="65"/>
  <c r="C33" i="65"/>
  <c r="E32" i="65"/>
  <c r="D32" i="65"/>
  <c r="C32" i="65"/>
  <c r="E31" i="65"/>
  <c r="D31" i="65"/>
  <c r="C31" i="65"/>
  <c r="E30" i="65"/>
  <c r="D30" i="65"/>
  <c r="C30" i="65"/>
  <c r="E29" i="65"/>
  <c r="D29" i="65"/>
  <c r="C29" i="65"/>
  <c r="E28" i="65"/>
  <c r="D28" i="65"/>
  <c r="C28" i="65"/>
  <c r="E27" i="65"/>
  <c r="D27" i="65"/>
  <c r="C27" i="65"/>
  <c r="E26" i="65"/>
  <c r="D26" i="65"/>
  <c r="C26" i="65"/>
  <c r="E25" i="65"/>
  <c r="D25" i="65"/>
  <c r="C25" i="65"/>
  <c r="E24" i="65"/>
  <c r="D24" i="65"/>
  <c r="C24" i="65"/>
  <c r="E23" i="65"/>
  <c r="D23" i="65"/>
  <c r="C23" i="65"/>
  <c r="E22" i="65"/>
  <c r="D22" i="65"/>
  <c r="C22" i="65"/>
  <c r="E21" i="65"/>
  <c r="D21" i="65"/>
  <c r="C21" i="65"/>
  <c r="E20" i="65"/>
  <c r="D20" i="65"/>
  <c r="C20" i="65"/>
  <c r="F19" i="65"/>
  <c r="E19" i="65"/>
  <c r="D19" i="65"/>
  <c r="C19" i="65"/>
  <c r="D15" i="65"/>
  <c r="D11" i="65"/>
  <c r="C6" i="65"/>
  <c r="C5" i="65"/>
  <c r="C4" i="65"/>
  <c r="E63" i="64"/>
  <c r="E62" i="64"/>
  <c r="E61" i="64"/>
  <c r="E60" i="64"/>
  <c r="E59" i="64"/>
  <c r="E58" i="64"/>
  <c r="E57" i="64"/>
  <c r="E56" i="64"/>
  <c r="E55" i="64"/>
  <c r="E54" i="64"/>
  <c r="F35" i="64"/>
  <c r="E35" i="64"/>
  <c r="D35" i="64"/>
  <c r="C35" i="64"/>
  <c r="F34" i="64"/>
  <c r="E34" i="64"/>
  <c r="D34" i="64"/>
  <c r="C34" i="64"/>
  <c r="F33" i="64"/>
  <c r="E33" i="64"/>
  <c r="D33" i="64"/>
  <c r="C33" i="64"/>
  <c r="E32" i="64"/>
  <c r="D32" i="64"/>
  <c r="C32" i="64"/>
  <c r="E31" i="64"/>
  <c r="D31" i="64"/>
  <c r="C31" i="64"/>
  <c r="F30" i="64"/>
  <c r="E30" i="64"/>
  <c r="D30" i="64"/>
  <c r="C30" i="64"/>
  <c r="E29" i="64"/>
  <c r="D29" i="64"/>
  <c r="C29" i="64"/>
  <c r="E28" i="64"/>
  <c r="D28" i="64"/>
  <c r="C28" i="64"/>
  <c r="E27" i="64"/>
  <c r="D27" i="64"/>
  <c r="C27" i="64"/>
  <c r="E26" i="64"/>
  <c r="D26" i="64"/>
  <c r="C26" i="64"/>
  <c r="E25" i="64"/>
  <c r="D25" i="64"/>
  <c r="C25" i="64"/>
  <c r="E24" i="64"/>
  <c r="D24" i="64"/>
  <c r="C24" i="64"/>
  <c r="F23" i="64"/>
  <c r="E23" i="64"/>
  <c r="D23" i="64"/>
  <c r="C23" i="64"/>
  <c r="E22" i="64"/>
  <c r="D22" i="64"/>
  <c r="C22" i="64"/>
  <c r="E21" i="64"/>
  <c r="D21" i="64"/>
  <c r="C21" i="64"/>
  <c r="E20" i="64"/>
  <c r="D20" i="64"/>
  <c r="C20" i="64"/>
  <c r="F19" i="64"/>
  <c r="E19" i="64"/>
  <c r="D19" i="64"/>
  <c r="C19" i="64"/>
  <c r="D15" i="64"/>
  <c r="D11" i="64"/>
  <c r="C6" i="64"/>
  <c r="C5" i="64"/>
  <c r="C4" i="64"/>
  <c r="E63" i="63"/>
  <c r="E62" i="63"/>
  <c r="E61" i="63"/>
  <c r="E60" i="63"/>
  <c r="E59" i="63"/>
  <c r="E58" i="63"/>
  <c r="E57" i="63"/>
  <c r="E56" i="63"/>
  <c r="E55" i="63"/>
  <c r="E54" i="63"/>
  <c r="F35" i="63"/>
  <c r="E35" i="63"/>
  <c r="D35" i="63"/>
  <c r="C35" i="63"/>
  <c r="F34" i="63"/>
  <c r="E34" i="63"/>
  <c r="D34" i="63"/>
  <c r="C34" i="63"/>
  <c r="F33" i="63"/>
  <c r="E33" i="63"/>
  <c r="D33" i="63"/>
  <c r="C33" i="63"/>
  <c r="E32" i="63"/>
  <c r="D32" i="63"/>
  <c r="C32" i="63"/>
  <c r="F31" i="63"/>
  <c r="E31" i="63"/>
  <c r="D31" i="63"/>
  <c r="C31" i="63"/>
  <c r="E30" i="63"/>
  <c r="D30" i="63"/>
  <c r="C30" i="63"/>
  <c r="E29" i="63"/>
  <c r="D29" i="63"/>
  <c r="C29" i="63"/>
  <c r="E28" i="63"/>
  <c r="D28" i="63"/>
  <c r="C28" i="63"/>
  <c r="E27" i="63"/>
  <c r="D27" i="63"/>
  <c r="C27" i="63"/>
  <c r="E26" i="63"/>
  <c r="D26" i="63"/>
  <c r="C26" i="63"/>
  <c r="E25" i="63"/>
  <c r="D25" i="63"/>
  <c r="C25" i="63"/>
  <c r="E24" i="63"/>
  <c r="D24" i="63"/>
  <c r="C24" i="63"/>
  <c r="F23" i="63"/>
  <c r="E23" i="63"/>
  <c r="D23" i="63"/>
  <c r="C23" i="63"/>
  <c r="E22" i="63"/>
  <c r="D22" i="63"/>
  <c r="C22" i="63"/>
  <c r="E21" i="63"/>
  <c r="D21" i="63"/>
  <c r="C21" i="63"/>
  <c r="E20" i="63"/>
  <c r="D20" i="63"/>
  <c r="C20" i="63"/>
  <c r="F19" i="63"/>
  <c r="E19" i="63"/>
  <c r="D19" i="63"/>
  <c r="C19" i="63"/>
  <c r="D15" i="63"/>
  <c r="D11" i="63"/>
  <c r="C6" i="63"/>
  <c r="C5" i="63"/>
  <c r="C4" i="63"/>
  <c r="E63" i="62"/>
  <c r="E62" i="62"/>
  <c r="E61" i="62"/>
  <c r="E60" i="62"/>
  <c r="E59" i="62"/>
  <c r="E58" i="62"/>
  <c r="E57" i="62"/>
  <c r="E56" i="62"/>
  <c r="E55" i="62"/>
  <c r="E54" i="62"/>
  <c r="F35" i="62"/>
  <c r="E35" i="62"/>
  <c r="D35" i="62"/>
  <c r="C35" i="62"/>
  <c r="F34" i="62"/>
  <c r="E34" i="62"/>
  <c r="D34" i="62"/>
  <c r="C34" i="62"/>
  <c r="F33" i="62"/>
  <c r="E33" i="62"/>
  <c r="D33" i="62"/>
  <c r="C33" i="62"/>
  <c r="E32" i="62"/>
  <c r="D32" i="62"/>
  <c r="C32" i="62"/>
  <c r="E31" i="62"/>
  <c r="D31" i="62"/>
  <c r="C31" i="62"/>
  <c r="E30" i="62"/>
  <c r="D30" i="62"/>
  <c r="C30" i="62"/>
  <c r="E29" i="62"/>
  <c r="D29" i="62"/>
  <c r="C29" i="62"/>
  <c r="E28" i="62"/>
  <c r="D28" i="62"/>
  <c r="C28" i="62"/>
  <c r="E27" i="62"/>
  <c r="D27" i="62"/>
  <c r="C27" i="62"/>
  <c r="E26" i="62"/>
  <c r="D26" i="62"/>
  <c r="C26" i="62"/>
  <c r="E25" i="62"/>
  <c r="D25" i="62"/>
  <c r="C25" i="62"/>
  <c r="E24" i="62"/>
  <c r="D24" i="62"/>
  <c r="C24" i="62"/>
  <c r="E23" i="62"/>
  <c r="D23" i="62"/>
  <c r="C23" i="62"/>
  <c r="E22" i="62"/>
  <c r="D22" i="62"/>
  <c r="C22" i="62"/>
  <c r="E21" i="62"/>
  <c r="D21" i="62"/>
  <c r="C21" i="62"/>
  <c r="E20" i="62"/>
  <c r="D20" i="62"/>
  <c r="C20" i="62"/>
  <c r="F19" i="62"/>
  <c r="E19" i="62"/>
  <c r="D19" i="62"/>
  <c r="C19" i="62"/>
  <c r="D15" i="62"/>
  <c r="D11" i="62"/>
  <c r="C6" i="62"/>
  <c r="C5" i="62"/>
  <c r="C4" i="62"/>
  <c r="E63" i="61"/>
  <c r="E62" i="61"/>
  <c r="E61" i="61"/>
  <c r="E60" i="61"/>
  <c r="E59" i="61"/>
  <c r="E58" i="61"/>
  <c r="E57" i="61"/>
  <c r="E56" i="61"/>
  <c r="E55" i="61"/>
  <c r="E54" i="61"/>
  <c r="F35" i="61"/>
  <c r="E35" i="61"/>
  <c r="D35" i="61"/>
  <c r="C35" i="61"/>
  <c r="F34" i="61"/>
  <c r="E34" i="61"/>
  <c r="D34" i="61"/>
  <c r="C34" i="61"/>
  <c r="F33" i="61"/>
  <c r="E33" i="61"/>
  <c r="D33" i="61"/>
  <c r="C33" i="61"/>
  <c r="F32" i="61"/>
  <c r="E32" i="61"/>
  <c r="D32" i="61"/>
  <c r="C32" i="61"/>
  <c r="E31" i="61"/>
  <c r="D31" i="61"/>
  <c r="C31" i="61"/>
  <c r="F30" i="61"/>
  <c r="E30" i="61"/>
  <c r="D30" i="61"/>
  <c r="C30" i="61"/>
  <c r="E29" i="61"/>
  <c r="D29" i="61"/>
  <c r="C29" i="61"/>
  <c r="F28" i="61"/>
  <c r="E28" i="61"/>
  <c r="D28" i="61"/>
  <c r="C28" i="61"/>
  <c r="E27" i="61"/>
  <c r="D27" i="61"/>
  <c r="C27" i="61"/>
  <c r="F26" i="61"/>
  <c r="E26" i="61"/>
  <c r="D26" i="61"/>
  <c r="C26" i="61"/>
  <c r="E25" i="61"/>
  <c r="D25" i="61"/>
  <c r="C25" i="61"/>
  <c r="F24" i="61"/>
  <c r="E24" i="61"/>
  <c r="D24" i="61"/>
  <c r="C24" i="61"/>
  <c r="E23" i="61"/>
  <c r="D23" i="61"/>
  <c r="C23" i="61"/>
  <c r="F22" i="61"/>
  <c r="E22" i="61"/>
  <c r="D22" i="61"/>
  <c r="C22" i="61"/>
  <c r="E21" i="61"/>
  <c r="D21" i="61"/>
  <c r="C21" i="61"/>
  <c r="F20" i="61"/>
  <c r="E20" i="61"/>
  <c r="D20" i="61"/>
  <c r="C20" i="61"/>
  <c r="F19" i="61"/>
  <c r="E19" i="61"/>
  <c r="D19" i="61"/>
  <c r="C19" i="61"/>
  <c r="D15" i="61"/>
  <c r="D11" i="61"/>
  <c r="C6" i="61"/>
  <c r="C5" i="61"/>
  <c r="C4" i="61"/>
  <c r="E63" i="60"/>
  <c r="E62" i="60"/>
  <c r="E61" i="60"/>
  <c r="E60" i="60"/>
  <c r="E59" i="60"/>
  <c r="E58" i="60"/>
  <c r="E57" i="60"/>
  <c r="E56" i="60"/>
  <c r="E55" i="60"/>
  <c r="E54" i="60"/>
  <c r="F35" i="60"/>
  <c r="E35" i="60"/>
  <c r="D35" i="60"/>
  <c r="C35" i="60"/>
  <c r="F34" i="60"/>
  <c r="E34" i="60"/>
  <c r="D34" i="60"/>
  <c r="C34" i="60"/>
  <c r="F33" i="60"/>
  <c r="E33" i="60"/>
  <c r="D33" i="60"/>
  <c r="C33" i="60"/>
  <c r="F32" i="60"/>
  <c r="E32" i="60"/>
  <c r="D32" i="60"/>
  <c r="C32" i="60"/>
  <c r="E31" i="60"/>
  <c r="D31" i="60"/>
  <c r="C31" i="60"/>
  <c r="F30" i="60"/>
  <c r="E30" i="60"/>
  <c r="D30" i="60"/>
  <c r="C30" i="60"/>
  <c r="E29" i="60"/>
  <c r="D29" i="60"/>
  <c r="C29" i="60"/>
  <c r="F28" i="60"/>
  <c r="E28" i="60"/>
  <c r="D28" i="60"/>
  <c r="C28" i="60"/>
  <c r="E27" i="60"/>
  <c r="D27" i="60"/>
  <c r="C27" i="60"/>
  <c r="F26" i="60"/>
  <c r="E26" i="60"/>
  <c r="D26" i="60"/>
  <c r="C26" i="60"/>
  <c r="E25" i="60"/>
  <c r="D25" i="60"/>
  <c r="C25" i="60"/>
  <c r="F24" i="60"/>
  <c r="E24" i="60"/>
  <c r="D24" i="60"/>
  <c r="C24" i="60"/>
  <c r="E23" i="60"/>
  <c r="D23" i="60"/>
  <c r="C23" i="60"/>
  <c r="F22" i="60"/>
  <c r="E22" i="60"/>
  <c r="D22" i="60"/>
  <c r="C22" i="60"/>
  <c r="E21" i="60"/>
  <c r="D21" i="60"/>
  <c r="C21" i="60"/>
  <c r="F20" i="60"/>
  <c r="E20" i="60"/>
  <c r="D20" i="60"/>
  <c r="C20" i="60"/>
  <c r="F19" i="60"/>
  <c r="E19" i="60"/>
  <c r="D19" i="60"/>
  <c r="C19" i="60"/>
  <c r="D15" i="60"/>
  <c r="D11" i="60"/>
  <c r="C6" i="60"/>
  <c r="C5" i="60"/>
  <c r="C4" i="60"/>
  <c r="E63" i="59"/>
  <c r="E62" i="59"/>
  <c r="E61" i="59"/>
  <c r="E60" i="59"/>
  <c r="E59" i="59"/>
  <c r="E58" i="59"/>
  <c r="E57" i="59"/>
  <c r="E56" i="59"/>
  <c r="E55" i="59"/>
  <c r="E54" i="59"/>
  <c r="F35" i="59"/>
  <c r="E35" i="59"/>
  <c r="D35" i="59"/>
  <c r="C35" i="59"/>
  <c r="F34" i="59"/>
  <c r="E34" i="59"/>
  <c r="D34" i="59"/>
  <c r="C34" i="59"/>
  <c r="F33" i="59"/>
  <c r="E33" i="59"/>
  <c r="D33" i="59"/>
  <c r="C33" i="59"/>
  <c r="F32" i="59"/>
  <c r="E32" i="59"/>
  <c r="D32" i="59"/>
  <c r="C32" i="59"/>
  <c r="E31" i="59"/>
  <c r="D31" i="59"/>
  <c r="C31" i="59"/>
  <c r="F30" i="59"/>
  <c r="E30" i="59"/>
  <c r="D30" i="59"/>
  <c r="C30" i="59"/>
  <c r="E29" i="59"/>
  <c r="D29" i="59"/>
  <c r="C29" i="59"/>
  <c r="F28" i="59"/>
  <c r="E28" i="59"/>
  <c r="D28" i="59"/>
  <c r="C28" i="59"/>
  <c r="E27" i="59"/>
  <c r="D27" i="59"/>
  <c r="C27" i="59"/>
  <c r="E26" i="59"/>
  <c r="D26" i="59"/>
  <c r="C26" i="59"/>
  <c r="E25" i="59"/>
  <c r="D25" i="59"/>
  <c r="C25" i="59"/>
  <c r="F24" i="59"/>
  <c r="E24" i="59"/>
  <c r="D24" i="59"/>
  <c r="C24" i="59"/>
  <c r="E23" i="59"/>
  <c r="D23" i="59"/>
  <c r="C23" i="59"/>
  <c r="F22" i="59"/>
  <c r="E22" i="59"/>
  <c r="D22" i="59"/>
  <c r="C22" i="59"/>
  <c r="E21" i="59"/>
  <c r="D21" i="59"/>
  <c r="C21" i="59"/>
  <c r="F20" i="59"/>
  <c r="E20" i="59"/>
  <c r="D20" i="59"/>
  <c r="C20" i="59"/>
  <c r="F19" i="59"/>
  <c r="E19" i="59"/>
  <c r="D19" i="59"/>
  <c r="C19" i="59"/>
  <c r="D15" i="59"/>
  <c r="D11" i="59"/>
  <c r="C6" i="59"/>
  <c r="C5" i="59"/>
  <c r="C4" i="59"/>
  <c r="E63" i="58"/>
  <c r="E62" i="58"/>
  <c r="E61" i="58"/>
  <c r="E60" i="58"/>
  <c r="E59" i="58"/>
  <c r="E58" i="58"/>
  <c r="E57" i="58"/>
  <c r="E56" i="58"/>
  <c r="E55" i="58"/>
  <c r="E54" i="58"/>
  <c r="F35" i="58"/>
  <c r="E35" i="58"/>
  <c r="D35" i="58"/>
  <c r="C35" i="58"/>
  <c r="F34" i="58"/>
  <c r="E34" i="58"/>
  <c r="D34" i="58"/>
  <c r="C34" i="58"/>
  <c r="F33" i="58"/>
  <c r="E33" i="58"/>
  <c r="D33" i="58"/>
  <c r="C33" i="58"/>
  <c r="E32" i="58"/>
  <c r="D32" i="58"/>
  <c r="C32" i="58"/>
  <c r="F31" i="58"/>
  <c r="E31" i="58"/>
  <c r="D31" i="58"/>
  <c r="C31" i="58"/>
  <c r="E30" i="58"/>
  <c r="D30" i="58"/>
  <c r="C30" i="58"/>
  <c r="E29" i="58"/>
  <c r="D29" i="58"/>
  <c r="C29" i="58"/>
  <c r="E28" i="58"/>
  <c r="D28" i="58"/>
  <c r="C28" i="58"/>
  <c r="E27" i="58"/>
  <c r="D27" i="58"/>
  <c r="C27" i="58"/>
  <c r="E26" i="58"/>
  <c r="D26" i="58"/>
  <c r="C26" i="58"/>
  <c r="E25" i="58"/>
  <c r="D25" i="58"/>
  <c r="C25" i="58"/>
  <c r="E24" i="58"/>
  <c r="D24" i="58"/>
  <c r="C24" i="58"/>
  <c r="F23" i="58"/>
  <c r="E23" i="58"/>
  <c r="D23" i="58"/>
  <c r="C23" i="58"/>
  <c r="E22" i="58"/>
  <c r="D22" i="58"/>
  <c r="C22" i="58"/>
  <c r="E21" i="58"/>
  <c r="D21" i="58"/>
  <c r="C21" i="58"/>
  <c r="E20" i="58"/>
  <c r="D20" i="58"/>
  <c r="C20" i="58"/>
  <c r="F19" i="58"/>
  <c r="E19" i="58"/>
  <c r="D19" i="58"/>
  <c r="C19" i="58"/>
  <c r="D15" i="58"/>
  <c r="D11" i="58"/>
  <c r="C6" i="58"/>
  <c r="C5" i="58"/>
  <c r="C4" i="58"/>
  <c r="E63" i="57"/>
  <c r="E62" i="57"/>
  <c r="E61" i="57"/>
  <c r="E60" i="57"/>
  <c r="E59" i="57"/>
  <c r="E58" i="57"/>
  <c r="E57" i="57"/>
  <c r="E56" i="57"/>
  <c r="E55" i="57"/>
  <c r="E54" i="57"/>
  <c r="F35" i="57"/>
  <c r="E35" i="57"/>
  <c r="D35" i="57"/>
  <c r="C35" i="57"/>
  <c r="F34" i="57"/>
  <c r="E34" i="57"/>
  <c r="D34" i="57"/>
  <c r="C34" i="57"/>
  <c r="F33" i="57"/>
  <c r="E33" i="57"/>
  <c r="D33" i="57"/>
  <c r="C33" i="57"/>
  <c r="E32" i="57"/>
  <c r="D32" i="57"/>
  <c r="C32" i="57"/>
  <c r="F31" i="57"/>
  <c r="E31" i="57"/>
  <c r="D31" i="57"/>
  <c r="C31" i="57"/>
  <c r="E30" i="57"/>
  <c r="D30" i="57"/>
  <c r="C30" i="57"/>
  <c r="F29" i="57"/>
  <c r="E29" i="57"/>
  <c r="D29" i="57"/>
  <c r="C29" i="57"/>
  <c r="E28" i="57"/>
  <c r="D28" i="57"/>
  <c r="C28" i="57"/>
  <c r="E27" i="57"/>
  <c r="D27" i="57"/>
  <c r="C27" i="57"/>
  <c r="E26" i="57"/>
  <c r="D26" i="57"/>
  <c r="C26" i="57"/>
  <c r="F25" i="57"/>
  <c r="E25" i="57"/>
  <c r="D25" i="57"/>
  <c r="C25" i="57"/>
  <c r="E24" i="57"/>
  <c r="D24" i="57"/>
  <c r="C24" i="57"/>
  <c r="F23" i="57"/>
  <c r="E23" i="57"/>
  <c r="D23" i="57"/>
  <c r="C23" i="57"/>
  <c r="E22" i="57"/>
  <c r="D22" i="57"/>
  <c r="C22" i="57"/>
  <c r="F21" i="57"/>
  <c r="E21" i="57"/>
  <c r="D21" i="57"/>
  <c r="C21" i="57"/>
  <c r="E20" i="57"/>
  <c r="D20" i="57"/>
  <c r="C20" i="57"/>
  <c r="F19" i="57"/>
  <c r="E19" i="57"/>
  <c r="D19" i="57"/>
  <c r="C19" i="57"/>
  <c r="D15" i="57"/>
  <c r="D11" i="57"/>
  <c r="C6" i="57"/>
  <c r="C5" i="57"/>
  <c r="C4" i="57"/>
  <c r="E63" i="17"/>
  <c r="E62" i="17"/>
  <c r="E61" i="17"/>
  <c r="E60" i="17"/>
  <c r="E59" i="17"/>
  <c r="E58" i="17"/>
  <c r="E57" i="17"/>
  <c r="E56" i="17"/>
  <c r="E55" i="17"/>
  <c r="E54" i="17"/>
  <c r="F35" i="17"/>
  <c r="E35" i="17"/>
  <c r="D35" i="17"/>
  <c r="C35" i="17"/>
  <c r="F34" i="17"/>
  <c r="E34" i="17"/>
  <c r="D34" i="17"/>
  <c r="C34" i="17"/>
  <c r="F33" i="17"/>
  <c r="E33" i="17"/>
  <c r="D33" i="17"/>
  <c r="C33" i="17"/>
  <c r="F32" i="17"/>
  <c r="E32" i="17"/>
  <c r="D32" i="17"/>
  <c r="C32" i="17"/>
  <c r="F31" i="17"/>
  <c r="E31" i="17"/>
  <c r="D31" i="17"/>
  <c r="C31" i="17"/>
  <c r="E30" i="17"/>
  <c r="D30" i="17"/>
  <c r="C30" i="17"/>
  <c r="F29" i="17"/>
  <c r="E29" i="17"/>
  <c r="D29" i="17"/>
  <c r="C29" i="17"/>
  <c r="F28" i="17"/>
  <c r="E28" i="17"/>
  <c r="D28" i="17"/>
  <c r="C28" i="17"/>
  <c r="E27" i="17"/>
  <c r="D27" i="17"/>
  <c r="C27" i="17"/>
  <c r="E26" i="17"/>
  <c r="D26" i="17"/>
  <c r="C26" i="17"/>
  <c r="E25" i="17"/>
  <c r="D25" i="17"/>
  <c r="C25" i="17"/>
  <c r="F24" i="17"/>
  <c r="E24" i="17"/>
  <c r="D24" i="17"/>
  <c r="C24" i="17"/>
  <c r="F23" i="17"/>
  <c r="E23" i="17"/>
  <c r="D23" i="17"/>
  <c r="C23" i="17"/>
  <c r="E22" i="17"/>
  <c r="D22" i="17"/>
  <c r="C22" i="17"/>
  <c r="F21" i="17"/>
  <c r="E21" i="17"/>
  <c r="D21" i="17"/>
  <c r="C21" i="17"/>
  <c r="F20" i="17"/>
  <c r="E20" i="17"/>
  <c r="D20" i="17"/>
  <c r="C20" i="17"/>
  <c r="F19" i="17"/>
  <c r="E19" i="17"/>
  <c r="D19" i="17"/>
  <c r="C19" i="17"/>
  <c r="D15" i="17"/>
  <c r="D11" i="17"/>
  <c r="C6" i="17"/>
  <c r="C5" i="17"/>
  <c r="C4" i="17"/>
  <c r="C85" i="4"/>
  <c r="E80" i="4"/>
  <c r="F32" i="57" s="1"/>
  <c r="E79" i="4"/>
  <c r="F31" i="68" s="1"/>
  <c r="E78" i="4"/>
  <c r="F30" i="63" s="1"/>
  <c r="E77" i="4"/>
  <c r="F29" i="85" s="1"/>
  <c r="E76" i="4"/>
  <c r="E75" i="4"/>
  <c r="F27" i="57" s="1"/>
  <c r="E74" i="4"/>
  <c r="F26" i="69" s="1"/>
  <c r="E73" i="4"/>
  <c r="F25" i="17" s="1"/>
  <c r="E72" i="4"/>
  <c r="F24" i="57" s="1"/>
  <c r="E71" i="4"/>
  <c r="F23" i="75" s="1"/>
  <c r="E70" i="4"/>
  <c r="F22" i="63" s="1"/>
  <c r="E69" i="4"/>
  <c r="F21" i="73" s="1"/>
  <c r="E68" i="4"/>
  <c r="C57" i="4"/>
  <c r="C55" i="4"/>
  <c r="E54" i="4"/>
  <c r="E53" i="4"/>
  <c r="E52" i="4"/>
  <c r="E51" i="4"/>
  <c r="D14" i="85" s="1"/>
  <c r="F16" i="85" s="1"/>
  <c r="E50" i="4"/>
  <c r="D14" i="84" s="1"/>
  <c r="F16" i="84" s="1"/>
  <c r="E49" i="4"/>
  <c r="D14" i="83" s="1"/>
  <c r="F16" i="83" s="1"/>
  <c r="E48" i="4"/>
  <c r="E47" i="4"/>
  <c r="E46" i="4"/>
  <c r="D14" i="80" s="1"/>
  <c r="F16" i="80" s="1"/>
  <c r="E45" i="4"/>
  <c r="D14" i="79" s="1"/>
  <c r="F16" i="79" s="1"/>
  <c r="E44" i="4"/>
  <c r="D14" i="78" s="1"/>
  <c r="F16" i="78" s="1"/>
  <c r="E43" i="4"/>
  <c r="D14" i="77" s="1"/>
  <c r="F16" i="77" s="1"/>
  <c r="D43" i="4"/>
  <c r="F43" i="4" s="1"/>
  <c r="G43" i="4" s="1"/>
  <c r="H43" i="4" s="1"/>
  <c r="E42" i="4"/>
  <c r="D14" i="76" s="1"/>
  <c r="F16" i="76" s="1"/>
  <c r="E41" i="4"/>
  <c r="E40" i="4"/>
  <c r="E39" i="4"/>
  <c r="D14" i="73" s="1"/>
  <c r="F16" i="73" s="1"/>
  <c r="E38" i="4"/>
  <c r="D14" i="72" s="1"/>
  <c r="D38" i="4"/>
  <c r="F38" i="4" s="1"/>
  <c r="G38" i="4" s="1"/>
  <c r="H38" i="4" s="1"/>
  <c r="E37" i="4"/>
  <c r="E36" i="4"/>
  <c r="E35" i="4"/>
  <c r="D14" i="69" s="1"/>
  <c r="D35" i="4"/>
  <c r="F35" i="4" s="1"/>
  <c r="G35" i="4" s="1"/>
  <c r="H35" i="4" s="1"/>
  <c r="E34" i="4"/>
  <c r="D14" i="68" s="1"/>
  <c r="F16" i="68" s="1"/>
  <c r="E33" i="4"/>
  <c r="E32" i="4"/>
  <c r="D14" i="66" s="1"/>
  <c r="F16" i="66" s="1"/>
  <c r="E31" i="4"/>
  <c r="D14" i="65" s="1"/>
  <c r="F16" i="65" s="1"/>
  <c r="D31" i="4"/>
  <c r="F31" i="4" s="1"/>
  <c r="D30" i="4"/>
  <c r="F30" i="4" s="1"/>
  <c r="E21" i="4"/>
  <c r="C58" i="4" s="1"/>
  <c r="H18" i="4"/>
  <c r="C15" i="4"/>
  <c r="C13" i="4"/>
  <c r="C5" i="4"/>
  <c r="D10" i="58" s="1"/>
  <c r="F12" i="58" s="1"/>
  <c r="K43" i="4" l="1"/>
  <c r="F49" i="77" s="1"/>
  <c r="J43" i="4"/>
  <c r="F48" i="77" s="1"/>
  <c r="J38" i="4"/>
  <c r="F48" i="72" s="1"/>
  <c r="F50" i="72" s="1"/>
  <c r="K38" i="4"/>
  <c r="F49" i="72" s="1"/>
  <c r="K35" i="4"/>
  <c r="F49" i="69" s="1"/>
  <c r="J35" i="4"/>
  <c r="F48" i="69" s="1"/>
  <c r="F50" i="69" s="1"/>
  <c r="D14" i="70"/>
  <c r="F16" i="70" s="1"/>
  <c r="C59" i="4"/>
  <c r="D49" i="4"/>
  <c r="F49" i="4" s="1"/>
  <c r="G49" i="4" s="1"/>
  <c r="H49" i="4" s="1"/>
  <c r="D41" i="4"/>
  <c r="F41" i="4" s="1"/>
  <c r="G41" i="4" s="1"/>
  <c r="H41" i="4" s="1"/>
  <c r="D50" i="4"/>
  <c r="F50" i="4" s="1"/>
  <c r="G50" i="4" s="1"/>
  <c r="H50" i="4" s="1"/>
  <c r="D42" i="4"/>
  <c r="F42" i="4" s="1"/>
  <c r="G42" i="4" s="1"/>
  <c r="H42" i="4" s="1"/>
  <c r="D34" i="4"/>
  <c r="F34" i="4" s="1"/>
  <c r="G34" i="4" s="1"/>
  <c r="H34" i="4" s="1"/>
  <c r="D51" i="4"/>
  <c r="F51" i="4" s="1"/>
  <c r="G51" i="4" s="1"/>
  <c r="H51" i="4" s="1"/>
  <c r="D52" i="4"/>
  <c r="F52" i="4" s="1"/>
  <c r="D44" i="4"/>
  <c r="F44" i="4" s="1"/>
  <c r="D53" i="4"/>
  <c r="F53" i="4" s="1"/>
  <c r="D45" i="4"/>
  <c r="F45" i="4" s="1"/>
  <c r="D22" i="4"/>
  <c r="D23" i="4"/>
  <c r="F23" i="4" s="1"/>
  <c r="D24" i="4"/>
  <c r="F24" i="4" s="1"/>
  <c r="D25" i="4"/>
  <c r="F25" i="4" s="1"/>
  <c r="D26" i="4"/>
  <c r="F26" i="4" s="1"/>
  <c r="D27" i="4"/>
  <c r="F27" i="4" s="1"/>
  <c r="D28" i="4"/>
  <c r="F28" i="4" s="1"/>
  <c r="D29" i="4"/>
  <c r="F29" i="4" s="1"/>
  <c r="E30" i="4"/>
  <c r="D40" i="4"/>
  <c r="F40" i="4" s="1"/>
  <c r="D14" i="82"/>
  <c r="F16" i="82" s="1"/>
  <c r="D10" i="57"/>
  <c r="F12" i="57" s="1"/>
  <c r="F27" i="17"/>
  <c r="E23" i="4"/>
  <c r="E27" i="4"/>
  <c r="D14" i="74"/>
  <c r="F16" i="74" s="1"/>
  <c r="G40" i="4"/>
  <c r="H40" i="4" s="1"/>
  <c r="G53" i="4"/>
  <c r="H53" i="4" s="1"/>
  <c r="D10" i="85"/>
  <c r="F12" i="85" s="1"/>
  <c r="D10" i="77"/>
  <c r="F12" i="77" s="1"/>
  <c r="D10" i="83"/>
  <c r="F12" i="83" s="1"/>
  <c r="D10" i="75"/>
  <c r="F12" i="75" s="1"/>
  <c r="D10" i="67"/>
  <c r="F12" i="67" s="1"/>
  <c r="D10" i="82"/>
  <c r="F12" i="82" s="1"/>
  <c r="D10" i="81"/>
  <c r="F12" i="81" s="1"/>
  <c r="D10" i="73"/>
  <c r="F12" i="73" s="1"/>
  <c r="D10" i="65"/>
  <c r="F12" i="65" s="1"/>
  <c r="D10" i="88"/>
  <c r="F12" i="88" s="1"/>
  <c r="D10" i="80"/>
  <c r="F12" i="80" s="1"/>
  <c r="D10" i="72"/>
  <c r="F12" i="72" s="1"/>
  <c r="D10" i="87"/>
  <c r="F12" i="87" s="1"/>
  <c r="D10" i="79"/>
  <c r="F12" i="79" s="1"/>
  <c r="D10" i="71"/>
  <c r="F12" i="71" s="1"/>
  <c r="D10" i="86"/>
  <c r="F12" i="86" s="1"/>
  <c r="D10" i="66"/>
  <c r="F12" i="66" s="1"/>
  <c r="D10" i="84"/>
  <c r="F12" i="84" s="1"/>
  <c r="D10" i="70"/>
  <c r="F12" i="70" s="1"/>
  <c r="D10" i="64"/>
  <c r="F12" i="64" s="1"/>
  <c r="D10" i="69"/>
  <c r="F12" i="69" s="1"/>
  <c r="D10" i="63"/>
  <c r="F12" i="63" s="1"/>
  <c r="D10" i="62"/>
  <c r="F12" i="62" s="1"/>
  <c r="D10" i="74"/>
  <c r="F12" i="74" s="1"/>
  <c r="D10" i="61"/>
  <c r="F12" i="61" s="1"/>
  <c r="D10" i="68"/>
  <c r="F12" i="68" s="1"/>
  <c r="D10" i="60"/>
  <c r="F12" i="60" s="1"/>
  <c r="D10" i="78"/>
  <c r="F12" i="78" s="1"/>
  <c r="D10" i="59"/>
  <c r="F12" i="59" s="1"/>
  <c r="E24" i="4"/>
  <c r="E26" i="4"/>
  <c r="E29" i="4"/>
  <c r="G31" i="4"/>
  <c r="H31" i="4" s="1"/>
  <c r="D33" i="4"/>
  <c r="F33" i="4" s="1"/>
  <c r="G33" i="4" s="1"/>
  <c r="H33" i="4" s="1"/>
  <c r="D46" i="4"/>
  <c r="F46" i="4" s="1"/>
  <c r="G46" i="4" s="1"/>
  <c r="H46" i="4" s="1"/>
  <c r="F27" i="83"/>
  <c r="D48" i="4"/>
  <c r="F48" i="4" s="1"/>
  <c r="G48" i="4" s="1"/>
  <c r="H48" i="4" s="1"/>
  <c r="E22" i="4"/>
  <c r="E25" i="4"/>
  <c r="E28" i="4"/>
  <c r="C9" i="4"/>
  <c r="D37" i="4"/>
  <c r="F37" i="4" s="1"/>
  <c r="D10" i="17"/>
  <c r="F12" i="17" s="1"/>
  <c r="C10" i="4"/>
  <c r="H57" i="4" s="1"/>
  <c r="G37" i="4"/>
  <c r="H37" i="4" s="1"/>
  <c r="D14" i="71"/>
  <c r="F16" i="71" s="1"/>
  <c r="D32" i="4"/>
  <c r="F32" i="4" s="1"/>
  <c r="G32" i="4" s="1"/>
  <c r="H32" i="4" s="1"/>
  <c r="D39" i="4"/>
  <c r="F39" i="4" s="1"/>
  <c r="G39" i="4" s="1"/>
  <c r="H39" i="4" s="1"/>
  <c r="D54" i="4"/>
  <c r="F54" i="4" s="1"/>
  <c r="G54" i="4" s="1"/>
  <c r="H54" i="4" s="1"/>
  <c r="F25" i="84"/>
  <c r="F25" i="76"/>
  <c r="F25" i="82"/>
  <c r="F25" i="74"/>
  <c r="F25" i="66"/>
  <c r="F25" i="81"/>
  <c r="F25" i="88"/>
  <c r="F25" i="80"/>
  <c r="F25" i="72"/>
  <c r="F25" i="64"/>
  <c r="F25" i="87"/>
  <c r="F25" i="79"/>
  <c r="F25" i="71"/>
  <c r="F25" i="86"/>
  <c r="F25" i="78"/>
  <c r="F25" i="70"/>
  <c r="F25" i="68"/>
  <c r="F25" i="63"/>
  <c r="F25" i="77"/>
  <c r="F25" i="62"/>
  <c r="F25" i="69"/>
  <c r="F25" i="61"/>
  <c r="F25" i="85"/>
  <c r="F25" i="60"/>
  <c r="F25" i="75"/>
  <c r="F25" i="67"/>
  <c r="F25" i="65"/>
  <c r="F25" i="59"/>
  <c r="F25" i="83"/>
  <c r="F25" i="73"/>
  <c r="F25" i="58"/>
  <c r="D14" i="67"/>
  <c r="F16" i="67" s="1"/>
  <c r="D36" i="4"/>
  <c r="F36" i="4" s="1"/>
  <c r="G36" i="4" s="1"/>
  <c r="H36" i="4" s="1"/>
  <c r="D47" i="4"/>
  <c r="F47" i="4" s="1"/>
  <c r="G47" i="4" s="1"/>
  <c r="H47" i="4" s="1"/>
  <c r="G52" i="4"/>
  <c r="H52" i="4" s="1"/>
  <c r="F26" i="88"/>
  <c r="F26" i="80"/>
  <c r="F26" i="72"/>
  <c r="F26" i="86"/>
  <c r="F26" i="78"/>
  <c r="F26" i="70"/>
  <c r="F26" i="85"/>
  <c r="F26" i="77"/>
  <c r="F26" i="84"/>
  <c r="F26" i="76"/>
  <c r="F26" i="68"/>
  <c r="F26" i="83"/>
  <c r="F26" i="75"/>
  <c r="F26" i="67"/>
  <c r="F26" i="82"/>
  <c r="F26" i="74"/>
  <c r="F26" i="66"/>
  <c r="F26" i="65"/>
  <c r="F26" i="59"/>
  <c r="F26" i="73"/>
  <c r="F26" i="58"/>
  <c r="F26" i="57"/>
  <c r="F26" i="17"/>
  <c r="F26" i="81"/>
  <c r="F26" i="64"/>
  <c r="F26" i="63"/>
  <c r="F26" i="87"/>
  <c r="F26" i="79"/>
  <c r="F26" i="71"/>
  <c r="F26" i="62"/>
  <c r="E85" i="4"/>
  <c r="D14" i="81"/>
  <c r="F16" i="81" s="1"/>
  <c r="F27" i="84"/>
  <c r="F27" i="76"/>
  <c r="F27" i="82"/>
  <c r="F27" i="74"/>
  <c r="F27" i="66"/>
  <c r="F27" i="81"/>
  <c r="F27" i="88"/>
  <c r="F27" i="80"/>
  <c r="F27" i="72"/>
  <c r="F27" i="64"/>
  <c r="F27" i="87"/>
  <c r="F27" i="79"/>
  <c r="F27" i="71"/>
  <c r="F27" i="86"/>
  <c r="F27" i="78"/>
  <c r="F27" i="70"/>
  <c r="F27" i="63"/>
  <c r="F27" i="68"/>
  <c r="F27" i="62"/>
  <c r="F27" i="77"/>
  <c r="F27" i="69"/>
  <c r="F27" i="61"/>
  <c r="F27" i="60"/>
  <c r="F27" i="85"/>
  <c r="F27" i="65"/>
  <c r="F27" i="59"/>
  <c r="F27" i="75"/>
  <c r="F27" i="73"/>
  <c r="F27" i="67"/>
  <c r="F27" i="58"/>
  <c r="D10" i="76"/>
  <c r="F12" i="76" s="1"/>
  <c r="F20" i="88"/>
  <c r="F20" i="80"/>
  <c r="F20" i="86"/>
  <c r="F20" i="78"/>
  <c r="F20" i="70"/>
  <c r="F20" i="85"/>
  <c r="F20" i="77"/>
  <c r="F20" i="84"/>
  <c r="F20" i="76"/>
  <c r="F20" i="68"/>
  <c r="F20" i="83"/>
  <c r="F20" i="75"/>
  <c r="F20" i="67"/>
  <c r="F20" i="82"/>
  <c r="F20" i="74"/>
  <c r="F20" i="66"/>
  <c r="F28" i="88"/>
  <c r="F28" i="80"/>
  <c r="F28" i="72"/>
  <c r="F28" i="86"/>
  <c r="F28" i="78"/>
  <c r="F28" i="70"/>
  <c r="F28" i="85"/>
  <c r="F28" i="77"/>
  <c r="F28" i="84"/>
  <c r="F28" i="76"/>
  <c r="F28" i="68"/>
  <c r="F28" i="83"/>
  <c r="F28" i="75"/>
  <c r="F28" i="67"/>
  <c r="F28" i="82"/>
  <c r="F28" i="74"/>
  <c r="F28" i="66"/>
  <c r="F21" i="58"/>
  <c r="F29" i="58"/>
  <c r="F20" i="62"/>
  <c r="F22" i="62"/>
  <c r="F24" i="62"/>
  <c r="F28" i="62"/>
  <c r="F30" i="62"/>
  <c r="F32" i="62"/>
  <c r="F28" i="64"/>
  <c r="F23" i="73"/>
  <c r="F29" i="73"/>
  <c r="F31" i="73"/>
  <c r="F28" i="81"/>
  <c r="F21" i="84"/>
  <c r="F21" i="76"/>
  <c r="F21" i="82"/>
  <c r="F21" i="74"/>
  <c r="F21" i="66"/>
  <c r="F21" i="81"/>
  <c r="F21" i="88"/>
  <c r="F21" i="80"/>
  <c r="F21" i="72"/>
  <c r="F21" i="87"/>
  <c r="F21" i="79"/>
  <c r="F21" i="71"/>
  <c r="F21" i="86"/>
  <c r="F21" i="78"/>
  <c r="F21" i="70"/>
  <c r="F29" i="84"/>
  <c r="F29" i="76"/>
  <c r="F29" i="82"/>
  <c r="F29" i="74"/>
  <c r="F29" i="66"/>
  <c r="F29" i="81"/>
  <c r="F29" i="88"/>
  <c r="F29" i="80"/>
  <c r="F29" i="72"/>
  <c r="F29" i="64"/>
  <c r="F29" i="87"/>
  <c r="F29" i="79"/>
  <c r="F29" i="71"/>
  <c r="F29" i="86"/>
  <c r="F29" i="78"/>
  <c r="F29" i="70"/>
  <c r="F21" i="59"/>
  <c r="F37" i="59" s="1"/>
  <c r="F39" i="59" s="1"/>
  <c r="F40" i="59" s="1"/>
  <c r="F23" i="59"/>
  <c r="F29" i="59"/>
  <c r="F31" i="59"/>
  <c r="F20" i="63"/>
  <c r="F24" i="63"/>
  <c r="F28" i="63"/>
  <c r="F32" i="63"/>
  <c r="F21" i="65"/>
  <c r="F23" i="65"/>
  <c r="F29" i="65"/>
  <c r="F31" i="65"/>
  <c r="F24" i="71"/>
  <c r="F31" i="77"/>
  <c r="F24" i="79"/>
  <c r="F23" i="83"/>
  <c r="F24" i="87"/>
  <c r="F22" i="88"/>
  <c r="F22" i="80"/>
  <c r="F22" i="72"/>
  <c r="F22" i="86"/>
  <c r="F22" i="78"/>
  <c r="F22" i="70"/>
  <c r="F22" i="85"/>
  <c r="F22" i="77"/>
  <c r="F22" i="84"/>
  <c r="F22" i="76"/>
  <c r="F22" i="68"/>
  <c r="F22" i="83"/>
  <c r="F22" i="75"/>
  <c r="F22" i="67"/>
  <c r="F22" i="82"/>
  <c r="F22" i="74"/>
  <c r="F22" i="66"/>
  <c r="F30" i="88"/>
  <c r="F30" i="80"/>
  <c r="F30" i="72"/>
  <c r="F30" i="86"/>
  <c r="F30" i="78"/>
  <c r="F30" i="70"/>
  <c r="F30" i="85"/>
  <c r="F30" i="77"/>
  <c r="F30" i="84"/>
  <c r="F30" i="76"/>
  <c r="F30" i="68"/>
  <c r="F30" i="83"/>
  <c r="F30" i="75"/>
  <c r="F30" i="67"/>
  <c r="F30" i="82"/>
  <c r="F30" i="74"/>
  <c r="F30" i="66"/>
  <c r="F22" i="17"/>
  <c r="F30" i="17"/>
  <c r="F21" i="60"/>
  <c r="F37" i="60" s="1"/>
  <c r="F39" i="60" s="1"/>
  <c r="F40" i="60" s="1"/>
  <c r="F23" i="60"/>
  <c r="F29" i="60"/>
  <c r="F31" i="60"/>
  <c r="F20" i="64"/>
  <c r="F22" i="64"/>
  <c r="F24" i="64"/>
  <c r="F23" i="67"/>
  <c r="F22" i="71"/>
  <c r="F29" i="77"/>
  <c r="F22" i="79"/>
  <c r="F24" i="81"/>
  <c r="F21" i="83"/>
  <c r="F22" i="87"/>
  <c r="G45" i="4"/>
  <c r="H45" i="4" s="1"/>
  <c r="F23" i="84"/>
  <c r="F23" i="76"/>
  <c r="F23" i="82"/>
  <c r="F23" i="74"/>
  <c r="F23" i="66"/>
  <c r="F23" i="81"/>
  <c r="F23" i="88"/>
  <c r="F23" i="80"/>
  <c r="F23" i="72"/>
  <c r="F37" i="72" s="1"/>
  <c r="F39" i="72" s="1"/>
  <c r="F40" i="72" s="1"/>
  <c r="F41" i="72" s="1"/>
  <c r="F23" i="87"/>
  <c r="F23" i="79"/>
  <c r="F23" i="71"/>
  <c r="F23" i="86"/>
  <c r="F23" i="78"/>
  <c r="F23" i="70"/>
  <c r="F31" i="84"/>
  <c r="F31" i="76"/>
  <c r="F31" i="82"/>
  <c r="F31" i="74"/>
  <c r="F31" i="66"/>
  <c r="F31" i="81"/>
  <c r="F31" i="88"/>
  <c r="F31" i="80"/>
  <c r="F31" i="72"/>
  <c r="F31" i="64"/>
  <c r="F31" i="87"/>
  <c r="F31" i="79"/>
  <c r="F31" i="71"/>
  <c r="F31" i="86"/>
  <c r="F31" i="78"/>
  <c r="F31" i="70"/>
  <c r="F20" i="57"/>
  <c r="F22" i="57"/>
  <c r="F28" i="57"/>
  <c r="F30" i="57"/>
  <c r="F21" i="61"/>
  <c r="F37" i="61" s="1"/>
  <c r="F39" i="61" s="1"/>
  <c r="F40" i="61" s="1"/>
  <c r="F23" i="61"/>
  <c r="F29" i="61"/>
  <c r="F31" i="61"/>
  <c r="F21" i="67"/>
  <c r="F29" i="68"/>
  <c r="F21" i="69"/>
  <c r="F37" i="69" s="1"/>
  <c r="F39" i="69" s="1"/>
  <c r="F40" i="69" s="1"/>
  <c r="F41" i="69" s="1"/>
  <c r="F23" i="69"/>
  <c r="F29" i="69"/>
  <c r="F31" i="69"/>
  <c r="F20" i="71"/>
  <c r="F21" i="75"/>
  <c r="F20" i="79"/>
  <c r="F22" i="81"/>
  <c r="F23" i="85"/>
  <c r="F20" i="87"/>
  <c r="G44" i="4"/>
  <c r="H44" i="4" s="1"/>
  <c r="F24" i="88"/>
  <c r="F24" i="80"/>
  <c r="F24" i="72"/>
  <c r="F24" i="86"/>
  <c r="F24" i="78"/>
  <c r="F24" i="70"/>
  <c r="F24" i="85"/>
  <c r="F24" i="77"/>
  <c r="F24" i="84"/>
  <c r="F24" i="76"/>
  <c r="F24" i="68"/>
  <c r="F24" i="83"/>
  <c r="F24" i="75"/>
  <c r="F24" i="67"/>
  <c r="F24" i="82"/>
  <c r="F24" i="74"/>
  <c r="F24" i="66"/>
  <c r="F32" i="88"/>
  <c r="F32" i="80"/>
  <c r="F32" i="72"/>
  <c r="F32" i="86"/>
  <c r="F32" i="78"/>
  <c r="F32" i="70"/>
  <c r="F32" i="85"/>
  <c r="F32" i="77"/>
  <c r="F32" i="84"/>
  <c r="F32" i="76"/>
  <c r="F32" i="68"/>
  <c r="F32" i="83"/>
  <c r="F32" i="75"/>
  <c r="F32" i="67"/>
  <c r="F32" i="82"/>
  <c r="F32" i="74"/>
  <c r="F32" i="66"/>
  <c r="F20" i="58"/>
  <c r="F22" i="58"/>
  <c r="F24" i="58"/>
  <c r="F28" i="58"/>
  <c r="F30" i="58"/>
  <c r="F32" i="58"/>
  <c r="F21" i="62"/>
  <c r="F23" i="62"/>
  <c r="F29" i="62"/>
  <c r="F31" i="62"/>
  <c r="F20" i="73"/>
  <c r="F22" i="73"/>
  <c r="F24" i="73"/>
  <c r="F28" i="73"/>
  <c r="F30" i="73"/>
  <c r="F32" i="73"/>
  <c r="F20" i="81"/>
  <c r="F21" i="85"/>
  <c r="F21" i="63"/>
  <c r="F29" i="63"/>
  <c r="F20" i="65"/>
  <c r="F22" i="65"/>
  <c r="F24" i="65"/>
  <c r="F28" i="65"/>
  <c r="F30" i="65"/>
  <c r="F32" i="65"/>
  <c r="F32" i="71"/>
  <c r="F23" i="77"/>
  <c r="F32" i="79"/>
  <c r="F31" i="83"/>
  <c r="F32" i="87"/>
  <c r="F21" i="64"/>
  <c r="F32" i="64"/>
  <c r="F31" i="67"/>
  <c r="F23" i="68"/>
  <c r="F30" i="71"/>
  <c r="F31" i="75"/>
  <c r="F21" i="77"/>
  <c r="F30" i="79"/>
  <c r="F32" i="81"/>
  <c r="F29" i="83"/>
  <c r="F30" i="87"/>
  <c r="F43" i="72" l="1"/>
  <c r="F45" i="72" s="1"/>
  <c r="F42" i="72"/>
  <c r="K48" i="4"/>
  <c r="F49" i="82" s="1"/>
  <c r="J48" i="4"/>
  <c r="F48" i="82" s="1"/>
  <c r="K49" i="4"/>
  <c r="F49" i="83" s="1"/>
  <c r="J49" i="4"/>
  <c r="F48" i="83" s="1"/>
  <c r="K47" i="4"/>
  <c r="F49" i="81" s="1"/>
  <c r="J47" i="4"/>
  <c r="F48" i="81" s="1"/>
  <c r="K36" i="4"/>
  <c r="F49" i="70" s="1"/>
  <c r="J36" i="4"/>
  <c r="F48" i="70" s="1"/>
  <c r="J33" i="4"/>
  <c r="F48" i="67" s="1"/>
  <c r="F50" i="67" s="1"/>
  <c r="K33" i="4"/>
  <c r="F49" i="67" s="1"/>
  <c r="F42" i="69"/>
  <c r="F43" i="69"/>
  <c r="F45" i="69" s="1"/>
  <c r="F37" i="81"/>
  <c r="F39" i="81" s="1"/>
  <c r="F40" i="81" s="1"/>
  <c r="F41" i="81" s="1"/>
  <c r="F37" i="71"/>
  <c r="F39" i="71" s="1"/>
  <c r="F40" i="71" s="1"/>
  <c r="F41" i="71" s="1"/>
  <c r="F37" i="64"/>
  <c r="F39" i="64" s="1"/>
  <c r="F40" i="64" s="1"/>
  <c r="F37" i="74"/>
  <c r="F39" i="74" s="1"/>
  <c r="F40" i="74" s="1"/>
  <c r="F41" i="74" s="1"/>
  <c r="F37" i="77"/>
  <c r="F39" i="77" s="1"/>
  <c r="F40" i="77" s="1"/>
  <c r="F41" i="77" s="1"/>
  <c r="K39" i="4"/>
  <c r="F49" i="73" s="1"/>
  <c r="J39" i="4"/>
  <c r="F48" i="73" s="1"/>
  <c r="D14" i="62"/>
  <c r="F16" i="62" s="1"/>
  <c r="G28" i="4"/>
  <c r="H28" i="4" s="1"/>
  <c r="J31" i="4"/>
  <c r="F48" i="65" s="1"/>
  <c r="F50" i="65" s="1"/>
  <c r="K31" i="4"/>
  <c r="F49" i="65" s="1"/>
  <c r="K51" i="4"/>
  <c r="F49" i="85" s="1"/>
  <c r="J51" i="4"/>
  <c r="F48" i="85" s="1"/>
  <c r="K32" i="4"/>
  <c r="F49" i="66" s="1"/>
  <c r="J32" i="4"/>
  <c r="F48" i="66" s="1"/>
  <c r="D14" i="59"/>
  <c r="F16" i="59" s="1"/>
  <c r="F41" i="59" s="1"/>
  <c r="G25" i="4"/>
  <c r="H25" i="4" s="1"/>
  <c r="G29" i="4"/>
  <c r="H29" i="4" s="1"/>
  <c r="D14" i="63"/>
  <c r="F16" i="63" s="1"/>
  <c r="K53" i="4"/>
  <c r="F49" i="87" s="1"/>
  <c r="J53" i="4"/>
  <c r="F48" i="87" s="1"/>
  <c r="J34" i="4"/>
  <c r="F48" i="68" s="1"/>
  <c r="F50" i="68" s="1"/>
  <c r="K34" i="4"/>
  <c r="F49" i="68" s="1"/>
  <c r="F37" i="85"/>
  <c r="F39" i="85" s="1"/>
  <c r="F40" i="85" s="1"/>
  <c r="F41" i="85" s="1"/>
  <c r="J52" i="4"/>
  <c r="F48" i="86" s="1"/>
  <c r="K52" i="4"/>
  <c r="F49" i="86" s="1"/>
  <c r="J44" i="4"/>
  <c r="F48" i="78" s="1"/>
  <c r="K44" i="4"/>
  <c r="F49" i="78" s="1"/>
  <c r="F37" i="67"/>
  <c r="F39" i="67" s="1"/>
  <c r="F40" i="67" s="1"/>
  <c r="F41" i="67" s="1"/>
  <c r="F37" i="70"/>
  <c r="F39" i="70" s="1"/>
  <c r="F40" i="70" s="1"/>
  <c r="F41" i="70" s="1"/>
  <c r="C97" i="4"/>
  <c r="C99" i="4" s="1"/>
  <c r="E87" i="4"/>
  <c r="D14" i="17"/>
  <c r="F16" i="17" s="1"/>
  <c r="E55" i="4"/>
  <c r="D14" i="60"/>
  <c r="F16" i="60" s="1"/>
  <c r="F41" i="60" s="1"/>
  <c r="G26" i="4"/>
  <c r="H26" i="4" s="1"/>
  <c r="K40" i="4"/>
  <c r="F49" i="74" s="1"/>
  <c r="J40" i="4"/>
  <c r="F48" i="74" s="1"/>
  <c r="K42" i="4"/>
  <c r="F49" i="76" s="1"/>
  <c r="J42" i="4"/>
  <c r="F48" i="76" s="1"/>
  <c r="F37" i="82"/>
  <c r="F39" i="82" s="1"/>
  <c r="F40" i="82" s="1"/>
  <c r="F41" i="82" s="1"/>
  <c r="F37" i="65"/>
  <c r="F39" i="65" s="1"/>
  <c r="F40" i="65" s="1"/>
  <c r="F41" i="65" s="1"/>
  <c r="F37" i="87"/>
  <c r="F39" i="87" s="1"/>
  <c r="F40" i="87" s="1"/>
  <c r="F41" i="87" s="1"/>
  <c r="F37" i="62"/>
  <c r="F39" i="62" s="1"/>
  <c r="F40" i="62" s="1"/>
  <c r="F41" i="62" s="1"/>
  <c r="F37" i="75"/>
  <c r="F39" i="75" s="1"/>
  <c r="F40" i="75" s="1"/>
  <c r="F41" i="75" s="1"/>
  <c r="F37" i="78"/>
  <c r="F39" i="78" s="1"/>
  <c r="F40" i="78" s="1"/>
  <c r="F41" i="78" s="1"/>
  <c r="K37" i="4"/>
  <c r="F49" i="71" s="1"/>
  <c r="J37" i="4"/>
  <c r="F48" i="71" s="1"/>
  <c r="D14" i="58"/>
  <c r="F16" i="58" s="1"/>
  <c r="G24" i="4"/>
  <c r="H24" i="4" s="1"/>
  <c r="D14" i="64"/>
  <c r="F16" i="64" s="1"/>
  <c r="G30" i="4"/>
  <c r="H30" i="4" s="1"/>
  <c r="F22" i="4"/>
  <c r="F55" i="4" s="1"/>
  <c r="D55" i="4"/>
  <c r="K50" i="4"/>
  <c r="F49" i="84" s="1"/>
  <c r="J50" i="4"/>
  <c r="F48" i="84" s="1"/>
  <c r="F37" i="83"/>
  <c r="F39" i="83" s="1"/>
  <c r="F40" i="83" s="1"/>
  <c r="F41" i="83" s="1"/>
  <c r="F37" i="86"/>
  <c r="F39" i="86" s="1"/>
  <c r="F40" i="86" s="1"/>
  <c r="F41" i="86" s="1"/>
  <c r="K57" i="4"/>
  <c r="J57" i="4"/>
  <c r="D14" i="61"/>
  <c r="F16" i="61" s="1"/>
  <c r="F41" i="61" s="1"/>
  <c r="G27" i="4"/>
  <c r="H27" i="4" s="1"/>
  <c r="K41" i="4"/>
  <c r="F49" i="75" s="1"/>
  <c r="J41" i="4"/>
  <c r="F48" i="75" s="1"/>
  <c r="F37" i="80"/>
  <c r="F39" i="80" s="1"/>
  <c r="F40" i="80" s="1"/>
  <c r="F41" i="80" s="1"/>
  <c r="D14" i="57"/>
  <c r="F16" i="57" s="1"/>
  <c r="G23" i="4"/>
  <c r="H23" i="4" s="1"/>
  <c r="F37" i="63"/>
  <c r="F39" i="63" s="1"/>
  <c r="F40" i="63" s="1"/>
  <c r="F41" i="63" s="1"/>
  <c r="F37" i="68"/>
  <c r="F39" i="68" s="1"/>
  <c r="F40" i="68" s="1"/>
  <c r="F41" i="68" s="1"/>
  <c r="F37" i="79"/>
  <c r="F39" i="79" s="1"/>
  <c r="F40" i="79" s="1"/>
  <c r="F41" i="79" s="1"/>
  <c r="F37" i="57"/>
  <c r="F39" i="57" s="1"/>
  <c r="F40" i="57" s="1"/>
  <c r="F41" i="57" s="1"/>
  <c r="K45" i="4"/>
  <c r="F49" i="79" s="1"/>
  <c r="J45" i="4"/>
  <c r="F48" i="79" s="1"/>
  <c r="F50" i="79" s="1"/>
  <c r="F37" i="17"/>
  <c r="F39" i="17" s="1"/>
  <c r="F40" i="17" s="1"/>
  <c r="F41" i="17" s="1"/>
  <c r="F37" i="76"/>
  <c r="F39" i="76" s="1"/>
  <c r="F40" i="76" s="1"/>
  <c r="F41" i="76" s="1"/>
  <c r="F37" i="88"/>
  <c r="F39" i="88" s="1"/>
  <c r="F40" i="88" s="1"/>
  <c r="F41" i="88" s="1"/>
  <c r="J54" i="4"/>
  <c r="F48" i="88" s="1"/>
  <c r="F50" i="88" s="1"/>
  <c r="K54" i="4"/>
  <c r="F49" i="88" s="1"/>
  <c r="J46" i="4"/>
  <c r="F48" i="80" s="1"/>
  <c r="K46" i="4"/>
  <c r="F49" i="80" s="1"/>
  <c r="F50" i="77"/>
  <c r="F37" i="73"/>
  <c r="F39" i="73" s="1"/>
  <c r="F40" i="73" s="1"/>
  <c r="F41" i="73" s="1"/>
  <c r="F37" i="58"/>
  <c r="F39" i="58" s="1"/>
  <c r="F40" i="58" s="1"/>
  <c r="F41" i="58" s="1"/>
  <c r="F37" i="66"/>
  <c r="F39" i="66" s="1"/>
  <c r="F40" i="66" s="1"/>
  <c r="F41" i="66" s="1"/>
  <c r="F37" i="84"/>
  <c r="F39" i="84" s="1"/>
  <c r="F40" i="84" s="1"/>
  <c r="F41" i="84" s="1"/>
  <c r="F43" i="60" l="1"/>
  <c r="F45" i="60" s="1"/>
  <c r="F42" i="60"/>
  <c r="F43" i="59"/>
  <c r="F45" i="59" s="1"/>
  <c r="F42" i="59"/>
  <c r="F43" i="61"/>
  <c r="F45" i="61" s="1"/>
  <c r="F42" i="61"/>
  <c r="F42" i="79"/>
  <c r="F43" i="79"/>
  <c r="F45" i="79" s="1"/>
  <c r="K27" i="4"/>
  <c r="F49" i="61" s="1"/>
  <c r="J27" i="4"/>
  <c r="F48" i="61" s="1"/>
  <c r="F43" i="78"/>
  <c r="F45" i="78" s="1"/>
  <c r="F42" i="78"/>
  <c r="F50" i="74"/>
  <c r="I30" i="4"/>
  <c r="I29" i="4"/>
  <c r="I28" i="4"/>
  <c r="I27" i="4"/>
  <c r="I26" i="4"/>
  <c r="I25" i="4"/>
  <c r="I24" i="4"/>
  <c r="I23" i="4"/>
  <c r="F50" i="66"/>
  <c r="F50" i="73"/>
  <c r="F50" i="81"/>
  <c r="F43" i="68"/>
  <c r="F45" i="68" s="1"/>
  <c r="F42" i="68"/>
  <c r="F43" i="70"/>
  <c r="F45" i="70" s="1"/>
  <c r="F42" i="70"/>
  <c r="F50" i="80"/>
  <c r="F42" i="57"/>
  <c r="F43" i="57"/>
  <c r="F45" i="57" s="1"/>
  <c r="F43" i="84"/>
  <c r="F45" i="84" s="1"/>
  <c r="F42" i="84"/>
  <c r="F42" i="75"/>
  <c r="F43" i="75"/>
  <c r="F45" i="75" s="1"/>
  <c r="F43" i="66"/>
  <c r="F45" i="66" s="1"/>
  <c r="F42" i="66"/>
  <c r="F43" i="88"/>
  <c r="F45" i="88" s="1"/>
  <c r="F42" i="88"/>
  <c r="F43" i="63"/>
  <c r="F45" i="63" s="1"/>
  <c r="F42" i="63"/>
  <c r="K30" i="4"/>
  <c r="F49" i="64" s="1"/>
  <c r="J30" i="4"/>
  <c r="F48" i="64" s="1"/>
  <c r="F43" i="62"/>
  <c r="F45" i="62" s="1"/>
  <c r="F42" i="62"/>
  <c r="J26" i="4"/>
  <c r="F48" i="60" s="1"/>
  <c r="F50" i="60" s="1"/>
  <c r="K26" i="4"/>
  <c r="F49" i="60" s="1"/>
  <c r="F42" i="67"/>
  <c r="F43" i="67"/>
  <c r="F45" i="67" s="1"/>
  <c r="F50" i="87"/>
  <c r="F50" i="85"/>
  <c r="F42" i="77"/>
  <c r="F43" i="77"/>
  <c r="F45" i="77" s="1"/>
  <c r="F50" i="83"/>
  <c r="F43" i="58"/>
  <c r="F45" i="58" s="1"/>
  <c r="F42" i="58"/>
  <c r="F43" i="76"/>
  <c r="F45" i="76" s="1"/>
  <c r="F42" i="76"/>
  <c r="K23" i="4"/>
  <c r="F49" i="57" s="1"/>
  <c r="J23" i="4"/>
  <c r="F48" i="57" s="1"/>
  <c r="F50" i="57" s="1"/>
  <c r="F42" i="87"/>
  <c r="F43" i="87"/>
  <c r="F45" i="87" s="1"/>
  <c r="F43" i="74"/>
  <c r="F45" i="74" s="1"/>
  <c r="F42" i="74"/>
  <c r="F43" i="73"/>
  <c r="F45" i="73" s="1"/>
  <c r="F42" i="73"/>
  <c r="F43" i="17"/>
  <c r="F45" i="17" s="1"/>
  <c r="F42" i="17"/>
  <c r="F43" i="86"/>
  <c r="F45" i="86" s="1"/>
  <c r="F42" i="86"/>
  <c r="J24" i="4"/>
  <c r="F48" i="58" s="1"/>
  <c r="K24" i="4"/>
  <c r="F49" i="58" s="1"/>
  <c r="F43" i="65"/>
  <c r="F45" i="65" s="1"/>
  <c r="F42" i="65"/>
  <c r="G22" i="4"/>
  <c r="I22" i="4" s="1"/>
  <c r="I55" i="4" s="1"/>
  <c r="F50" i="78"/>
  <c r="F41" i="64"/>
  <c r="F50" i="82"/>
  <c r="F43" i="80"/>
  <c r="F45" i="80" s="1"/>
  <c r="F42" i="80"/>
  <c r="F43" i="83"/>
  <c r="F45" i="83" s="1"/>
  <c r="F42" i="83"/>
  <c r="F43" i="82"/>
  <c r="F45" i="82" s="1"/>
  <c r="F42" i="82"/>
  <c r="J29" i="4"/>
  <c r="F48" i="63" s="1"/>
  <c r="K29" i="4"/>
  <c r="F49" i="63" s="1"/>
  <c r="F43" i="71"/>
  <c r="F45" i="71" s="1"/>
  <c r="F42" i="71"/>
  <c r="F50" i="75"/>
  <c r="F50" i="84"/>
  <c r="F50" i="71"/>
  <c r="F50" i="76"/>
  <c r="F50" i="86"/>
  <c r="K25" i="4"/>
  <c r="F49" i="59" s="1"/>
  <c r="J25" i="4"/>
  <c r="F48" i="59" s="1"/>
  <c r="J28" i="4"/>
  <c r="F48" i="62" s="1"/>
  <c r="F50" i="62" s="1"/>
  <c r="K28" i="4"/>
  <c r="F49" i="62" s="1"/>
  <c r="F43" i="81"/>
  <c r="F45" i="81" s="1"/>
  <c r="F42" i="81"/>
  <c r="F50" i="70"/>
  <c r="F42" i="85"/>
  <c r="F43" i="85"/>
  <c r="F45" i="85" s="1"/>
  <c r="F50" i="59" l="1"/>
  <c r="F50" i="58"/>
  <c r="F50" i="63"/>
  <c r="F43" i="64"/>
  <c r="F45" i="64" s="1"/>
  <c r="F42" i="64"/>
  <c r="G55" i="4"/>
  <c r="H22" i="4"/>
  <c r="F50" i="64"/>
  <c r="F50" i="61"/>
  <c r="H55" i="4" l="1"/>
  <c r="H59" i="4" s="1"/>
  <c r="J22" i="4"/>
  <c r="K22" i="4"/>
  <c r="F49" i="17" l="1"/>
  <c r="K55" i="4"/>
  <c r="K59" i="4" s="1"/>
  <c r="F48" i="17"/>
  <c r="J55" i="4"/>
  <c r="J59" i="4" s="1"/>
  <c r="F50"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Charlotte Westergaard Nielsen</author>
  </authors>
  <commentList>
    <comment ref="E20" authorId="0" shapeId="0" xr:uid="{00000000-0006-0000-0000-000001000000}">
      <text>
        <r>
          <rPr>
            <b/>
            <sz val="9"/>
            <color indexed="81"/>
            <rFont val="Tahoma"/>
            <family val="2"/>
          </rPr>
          <t>Charlotte Westergaard Nielsen:</t>
        </r>
        <r>
          <rPr>
            <sz val="9"/>
            <color indexed="81"/>
            <rFont val="Tahoma"/>
            <family val="2"/>
          </rPr>
          <t xml:space="preserve">
Deles ligeligt efter antal lejligheder.</t>
        </r>
      </text>
    </comment>
    <comment ref="L20" authorId="0" shapeId="0" xr:uid="{00000000-0006-0000-0000-000002000000}">
      <text>
        <r>
          <rPr>
            <b/>
            <sz val="9"/>
            <color indexed="81"/>
            <rFont val="Tahoma"/>
            <family val="2"/>
          </rPr>
          <t>Charlotte Westergaard Nielsen:</t>
        </r>
        <r>
          <rPr>
            <sz val="9"/>
            <color indexed="81"/>
            <rFont val="Tahoma"/>
            <family val="2"/>
          </rPr>
          <t xml:space="preserve">
Er nedestående Eget eller fælles?
</t>
        </r>
      </text>
    </comment>
    <comment ref="J21" authorId="0" shapeId="0" xr:uid="{00000000-0006-0000-0000-000003000000}">
      <text>
        <r>
          <rPr>
            <b/>
            <sz val="9"/>
            <color indexed="81"/>
            <rFont val="Tahoma"/>
            <family val="2"/>
          </rPr>
          <t>Charlotte Westergaard Nielsen:</t>
        </r>
        <r>
          <rPr>
            <sz val="9"/>
            <color indexed="81"/>
            <rFont val="Tahoma"/>
            <family val="2"/>
          </rPr>
          <t xml:space="preserve">
Kroner i alt pr år til fordeling, hvis man ikke har på hver bolig</t>
        </r>
      </text>
    </comment>
    <comment ref="K21" authorId="0" shapeId="0" xr:uid="{00000000-0006-0000-0000-000004000000}">
      <text>
        <r>
          <rPr>
            <b/>
            <sz val="9"/>
            <color indexed="81"/>
            <rFont val="Tahoma"/>
            <family val="2"/>
          </rPr>
          <t>Charlotte Westergaard Nielsen:</t>
        </r>
        <r>
          <rPr>
            <sz val="9"/>
            <color indexed="81"/>
            <rFont val="Tahoma"/>
            <family val="2"/>
          </rPr>
          <t xml:space="preserve">
Kroner i alt pr år til fordeling, hvis man ikke har på hver bolig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9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9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9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9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9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A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A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A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A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A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B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B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B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B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B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C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C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C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C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C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D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D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D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D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D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E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E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E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E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E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F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F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F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F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F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0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0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0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0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0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1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1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1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1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1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2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2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2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2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2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1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1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1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1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1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3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3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3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3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3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4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4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4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4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4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5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5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5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5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5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6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6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6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6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6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7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7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7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7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7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8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8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8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8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8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9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9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9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9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9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A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A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A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A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A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B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B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B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B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B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C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C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C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C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C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2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2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2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2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2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D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D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D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D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D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E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E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E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E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E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F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F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F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F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F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20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20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20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20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20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21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21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21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21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21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3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3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3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3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3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4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4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4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4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4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5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5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5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5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5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6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6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6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6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6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7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7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7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7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7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8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8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8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8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8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sharedStrings.xml><?xml version="1.0" encoding="utf-8"?>
<sst xmlns="http://schemas.openxmlformats.org/spreadsheetml/2006/main" count="2538" uniqueCount="182">
  <si>
    <t>Serviceareal</t>
  </si>
  <si>
    <t>Boligdelen består af:</t>
  </si>
  <si>
    <t>Gangarealer,der forbinder boliger og fælles boligarealer</t>
  </si>
  <si>
    <t>Fælles opholdsarealer eller - lokaler for beboere</t>
  </si>
  <si>
    <t>Fælles spisekøkken for boligernes beboere</t>
  </si>
  <si>
    <t>Toilet i forbindelse med fælles opholdsarealer eller fælles spisekøkken</t>
  </si>
  <si>
    <t>Hobbyrum for beboerne</t>
  </si>
  <si>
    <t>Gæsteværelser for beboerne</t>
  </si>
  <si>
    <t>Tekøkken til beboernes og pårørendes brug</t>
  </si>
  <si>
    <t>Servicearealer består af:</t>
  </si>
  <si>
    <t>Lokaler til genoptræning,herunder fysioterapi,ergoterapi og lignende</t>
  </si>
  <si>
    <t>Personalelokaler</t>
  </si>
  <si>
    <t>Aflastnngsboliger til midlertidigt ophold</t>
  </si>
  <si>
    <t>Cafeteria</t>
  </si>
  <si>
    <t>Kiosk</t>
  </si>
  <si>
    <t>Hvilerum for f.eks. Personale/dagcentergæster</t>
  </si>
  <si>
    <t>Særligt indrettede baderum, herunder svømmehal</t>
  </si>
  <si>
    <t>Lokaler til fodpleje</t>
  </si>
  <si>
    <t>Lokaler til frisør</t>
  </si>
  <si>
    <t>Rengøringsrum,servicedepot</t>
  </si>
  <si>
    <t>Kontorer til administration af service</t>
  </si>
  <si>
    <t>Gangarealer, der forbinder serviceaktiviteter</t>
  </si>
  <si>
    <t>Andre rum som ikke entydigt kan henføres til boligdelen eller til servicedelen</t>
  </si>
  <si>
    <t>50/50% fordeling som hovedregel (se vejledning</t>
  </si>
  <si>
    <t>Samlet areal</t>
  </si>
  <si>
    <t>Boligareal</t>
  </si>
  <si>
    <t>antal kvm.:</t>
  </si>
  <si>
    <t>ford.i %</t>
  </si>
  <si>
    <t>fordel antal kvm</t>
  </si>
  <si>
    <t>Totalareal:</t>
  </si>
  <si>
    <t>heraf Serviceareal</t>
  </si>
  <si>
    <t>heraf Boligareal</t>
  </si>
  <si>
    <t>Kvm:</t>
  </si>
  <si>
    <t>Det samlede boligareal fordeles på:</t>
  </si>
  <si>
    <t>Boliger</t>
  </si>
  <si>
    <t>Fællesareal</t>
  </si>
  <si>
    <t>Budgetterede arealbestemte driftsudgifter for institution/boenhed og beboernes procentvise andel af disse:</t>
  </si>
  <si>
    <t>Budgettal</t>
  </si>
  <si>
    <t>Beboerandel</t>
  </si>
  <si>
    <t>Beskrivelse</t>
  </si>
  <si>
    <t>Udgifter i alt</t>
  </si>
  <si>
    <t>Andel vedr. ejendommen</t>
  </si>
  <si>
    <t>Beregning af maksimal husleje pr. kvm.:</t>
  </si>
  <si>
    <t>Maksimal husleje totalt:</t>
  </si>
  <si>
    <t xml:space="preserve"> </t>
  </si>
  <si>
    <t>Ejendommens driftsudgifter jf. Bekendtgørelse om betaling for botilbud §6</t>
  </si>
  <si>
    <t>Renovation</t>
  </si>
  <si>
    <t>I alt</t>
  </si>
  <si>
    <t>Regner selv skriv ikke i dette ark !!!!!!!!!!!!!!!</t>
  </si>
  <si>
    <t>Bostedets navn:</t>
  </si>
  <si>
    <t>Jf Servicelovens paragraf:</t>
  </si>
  <si>
    <t>§ 108</t>
  </si>
  <si>
    <t>Fast Ejendom:</t>
  </si>
  <si>
    <t>Vedligeholdelse indvendig</t>
  </si>
  <si>
    <t>Vedligeholdelse udvendig</t>
  </si>
  <si>
    <t>Forsikringer vedr. ejendommen</t>
  </si>
  <si>
    <t>Andel i % fra driftsherrer:</t>
  </si>
  <si>
    <t>incl.moms</t>
  </si>
  <si>
    <t>Vand</t>
  </si>
  <si>
    <t>Boligareal i alt</t>
  </si>
  <si>
    <t>Fællesarealer</t>
  </si>
  <si>
    <t>i % af samlet areal</t>
  </si>
  <si>
    <t>Andel pr bolig</t>
  </si>
  <si>
    <t>Beboers navn:</t>
  </si>
  <si>
    <t>fordeles</t>
  </si>
  <si>
    <t xml:space="preserve">Beregnes jf. Vejledning om botilbud mv. til voksne efter reglerne i Servicelovens , Afsnit III </t>
  </si>
  <si>
    <t>Varme</t>
  </si>
  <si>
    <t>Boligarealfordeling</t>
  </si>
  <si>
    <t xml:space="preserve">El </t>
  </si>
  <si>
    <t>Beboerandelen af de budgetterede driftsudgifter er  excl. El og varme</t>
  </si>
  <si>
    <t>Der skal kun tastes i blå felter!!!</t>
  </si>
  <si>
    <t>HUSK! UDFYLD KUN I DE BLÅ FELTER</t>
  </si>
  <si>
    <t xml:space="preserve">Pedel </t>
  </si>
  <si>
    <t>Inventar vedr. ejendom (fx. vaskemaskine og møbler til fællesareal)</t>
  </si>
  <si>
    <t>Administration, der kan henregnes til boligdelen</t>
  </si>
  <si>
    <t xml:space="preserve">Ejendommens driftsudgifter * Boligarealprocent </t>
  </si>
  <si>
    <t>Maksimal husleje pr. m2</t>
  </si>
  <si>
    <t>Areal- og omkostningsbestemt husleje pr. år</t>
  </si>
  <si>
    <t>Areal- og omkostningsbestemt husleje pr. måned</t>
  </si>
  <si>
    <t>Areal- og omkostningsbestemt husleje</t>
  </si>
  <si>
    <t>Indtastning</t>
  </si>
  <si>
    <t>Forklaring</t>
  </si>
  <si>
    <t>Beregning</t>
  </si>
  <si>
    <t>Arealoplysninger</t>
  </si>
  <si>
    <t>Heraf servicearealer</t>
  </si>
  <si>
    <t>Andel boligarealer</t>
  </si>
  <si>
    <t>Beregnes automatisk</t>
  </si>
  <si>
    <t>%</t>
  </si>
  <si>
    <t>Andel af fællesarealer pr. beboelsesværelse</t>
  </si>
  <si>
    <t>Fællesarealer deles ligeligt mellem antal værelser</t>
  </si>
  <si>
    <t>Værelsesareal til den enkelte</t>
  </si>
  <si>
    <t>Areal i alt til den enkelte</t>
  </si>
  <si>
    <t>m2</t>
  </si>
  <si>
    <t>Beløb</t>
  </si>
  <si>
    <t>Budgetterede driftsudgifter til beregningen, i alt</t>
  </si>
  <si>
    <t>kr</t>
  </si>
  <si>
    <t>Maksimal husleje, hele enheden</t>
  </si>
  <si>
    <t>Ud fra de samlede boligarealers andel</t>
  </si>
  <si>
    <t>Maksimal husleje til den enkelte, årligt</t>
  </si>
  <si>
    <t>Ud fra antal m2 til den enkelte</t>
  </si>
  <si>
    <t>Maksimal husleje til den enkelte, pr. måned</t>
  </si>
  <si>
    <t>10 % af den 'maksimale husleje'</t>
  </si>
  <si>
    <t>De røde felter beregner selv</t>
  </si>
  <si>
    <t>Servicearealets % andel af det samlede areal</t>
  </si>
  <si>
    <t>Antal lejligheder</t>
  </si>
  <si>
    <t>Andre udgifter vedr. ejendommen</t>
  </si>
  <si>
    <t>El</t>
  </si>
  <si>
    <t>Forbrugsudgifter i alt</t>
  </si>
  <si>
    <t>Botilbuddets nøgletal:</t>
  </si>
  <si>
    <r>
      <t xml:space="preserve">Botilbuddets/afdelingens </t>
    </r>
    <r>
      <rPr>
        <i/>
        <sz val="11"/>
        <rFont val="Calibri"/>
        <family val="2"/>
        <scheme val="minor"/>
      </rPr>
      <t xml:space="preserve">samlede </t>
    </r>
    <r>
      <rPr>
        <sz val="11"/>
        <color theme="1"/>
        <rFont val="Calibri"/>
        <family val="2"/>
        <scheme val="minor"/>
      </rPr>
      <t>areal</t>
    </r>
  </si>
  <si>
    <t>Seneste Ejendomsvurdering (Hvis eje)</t>
  </si>
  <si>
    <t>Ejendomsskat (Hvis eje)</t>
  </si>
  <si>
    <t>Huslejen (Hvis leje)</t>
  </si>
  <si>
    <t>Peter Nielsen</t>
  </si>
  <si>
    <t>Mette Nielsen</t>
  </si>
  <si>
    <t>Botilbud xxx</t>
  </si>
  <si>
    <t xml:space="preserve">Boligarealets % andel af det samlede areal </t>
  </si>
  <si>
    <t>Forbrugsudgifter pr. måned</t>
  </si>
  <si>
    <t>Jf. Vejledning om botilbud mv. til voksne efter reglerne i almenboligloven, serviceloven og friplejeboligloven</t>
  </si>
  <si>
    <t>Jf. punkt 116</t>
  </si>
  <si>
    <t>Jf. punkt 115</t>
  </si>
  <si>
    <t>Ejendommens driftsudgifter</t>
  </si>
  <si>
    <t>Som eksempler på driftsudgifter kan nævnes udgifter til faste kaldeanlæg, reparation af varmeanlæg, maling af boliger, havevedligeholdelse, indvendig og udvendig vedligeholdelse, reparation af ventilation og pumper, vaskemaskine og tumbler, elevator, vandafgift, rengøring af fællesarealer (gangarealer, fælles opholdsarealer, trapper mv.).</t>
  </si>
  <si>
    <r>
      <t xml:space="preserve">De af driftsudgifterne, der anvendes i beregningen af den »maksimale boligberegning«, er således de udgifter, som er forbundet med den løbende drift, administration, revision, forsikringer, skatter, vicevært, rengøring af fællesarealer, almindelig vedligeholdelse, fornyelse, drift og pasning af udenomsarealer. </t>
    </r>
    <r>
      <rPr>
        <b/>
        <sz val="11"/>
        <color theme="1"/>
        <rFont val="Calibri"/>
        <family val="2"/>
        <scheme val="minor"/>
      </rPr>
      <t>Listen er ikke nødvendigvis udtømmende</t>
    </r>
    <r>
      <rPr>
        <sz val="11"/>
        <color theme="1"/>
        <rFont val="Calibri"/>
        <family val="2"/>
        <scheme val="minor"/>
      </rPr>
      <t>, ligesom nogle af de nævnte elementer ikke nødvendigvis figurerer som selvstændigt punkt på botilbuddets budget.</t>
    </r>
  </si>
  <si>
    <t>Tjek boks</t>
  </si>
  <si>
    <t>bolig nr. 10</t>
  </si>
  <si>
    <t>bolig nr. 11</t>
  </si>
  <si>
    <t>bolig nr. 12</t>
  </si>
  <si>
    <t>bolig nr. 13</t>
  </si>
  <si>
    <t>bolig nr. 14</t>
  </si>
  <si>
    <t>bolig nr. 15</t>
  </si>
  <si>
    <t>bolig nr. 16</t>
  </si>
  <si>
    <t>bolig nr. 17</t>
  </si>
  <si>
    <t>bolig nr. 18</t>
  </si>
  <si>
    <t>bolig nr. 19</t>
  </si>
  <si>
    <t>bolig nr. 20</t>
  </si>
  <si>
    <t>Ja/Nej</t>
  </si>
  <si>
    <t>Køkken</t>
  </si>
  <si>
    <t>Bad</t>
  </si>
  <si>
    <t>Toilet</t>
  </si>
  <si>
    <t>Til boligen hører:</t>
  </si>
  <si>
    <t>7. Fællesantenne m.v.: Leveres der fælles signalforsyning?</t>
  </si>
  <si>
    <t>Leveres der elektroniske kommunikationstjenester?</t>
  </si>
  <si>
    <t>Hvem leverer antennesignalet?</t>
  </si>
  <si>
    <t>Hvem leverer kommunikationstjenesten?</t>
  </si>
  <si>
    <t>Olie/Naturgas/Fjernvarme/El/Andet</t>
  </si>
  <si>
    <t>Eget</t>
  </si>
  <si>
    <t xml:space="preserve">Boligen opvarmes med </t>
  </si>
  <si>
    <t>Grundlag for fordelingen af varmeudgiften</t>
  </si>
  <si>
    <t>5. Varme og vandopvarmning</t>
  </si>
  <si>
    <t>6. El</t>
  </si>
  <si>
    <t>Grundlag for fordelingen af el-udgiften</t>
  </si>
  <si>
    <t xml:space="preserve">Bad </t>
  </si>
  <si>
    <t>Oplysninger til Boligdokument</t>
  </si>
  <si>
    <t>Regionen/botilbud/beboeren</t>
  </si>
  <si>
    <t>Supplerende oplysninger til boligdokumentet</t>
  </si>
  <si>
    <t>Fordeles efter boligandel/ Betales efter måler</t>
  </si>
  <si>
    <t>Fællesantenne m.v.: Leveres der fælles signalforsyning?</t>
  </si>
  <si>
    <t>individuel valgfrie ydelser</t>
  </si>
  <si>
    <t>bolig nr. 01</t>
  </si>
  <si>
    <t>bolig nr. 02</t>
  </si>
  <si>
    <t>bolig nr. 03</t>
  </si>
  <si>
    <t>bolig nr. 04</t>
  </si>
  <si>
    <t>bolig nr. 05</t>
  </si>
  <si>
    <t>bolig nr. 06</t>
  </si>
  <si>
    <t>bolig nr. 07</t>
  </si>
  <si>
    <t>bolig nr. 08</t>
  </si>
  <si>
    <t>bolig nr. 09</t>
  </si>
  <si>
    <t>bolig nr. 21</t>
  </si>
  <si>
    <t>bolig nr. 22</t>
  </si>
  <si>
    <t>bolig nr. 23</t>
  </si>
  <si>
    <t>bolig nr. 24</t>
  </si>
  <si>
    <t>bolig nr. 25</t>
  </si>
  <si>
    <t>bolig nr. 26</t>
  </si>
  <si>
    <t>bolig nr. 27</t>
  </si>
  <si>
    <t>bolig nr. 28</t>
  </si>
  <si>
    <t>bolig nr. 29</t>
  </si>
  <si>
    <t>bolig nr. 30</t>
  </si>
  <si>
    <t>bolig nr. 31</t>
  </si>
  <si>
    <t>bolig nr. 32</t>
  </si>
  <si>
    <t>bolig nr. 33</t>
  </si>
  <si>
    <t>Løn til rengøring af fællesarealer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</si>
</sst>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_ * #,##0_ ;_ * \-#,##0_ ;_ * &quot;-&quot;??_ ;_ @_ "/>
    <numFmt numFmtId="167" formatCode="#,##0.0"/>
  </numFmts>
  <fonts count="16" x14ac:knownFonts="1">
    <font>
      <sz val="11"/>
      <color theme="1"/>
      <name val="Calibri"/>
      <family val="2"/>
      <scheme val="minor"/>
    </font>
    <font>
      <b/>
      <sz val="11"/>
      <color theme="1"/>
      <name val="Calibri"/>
      <family val="2"/>
      <scheme val="minor"/>
    </font>
    <font>
      <sz val="11"/>
      <color theme="1"/>
      <name val="Calibri"/>
      <family val="2"/>
      <scheme val="minor"/>
    </font>
    <font>
      <sz val="8"/>
      <color theme="1"/>
      <name val="Calibri"/>
      <family val="2"/>
      <scheme val="minor"/>
    </font>
    <font>
      <sz val="12"/>
      <color theme="1"/>
      <name val="Calibri"/>
      <family val="2"/>
      <scheme val="minor"/>
    </font>
    <font>
      <sz val="9"/>
      <color indexed="81"/>
      <name val="Tahoma"/>
      <family val="2"/>
    </font>
    <font>
      <b/>
      <sz val="9"/>
      <color indexed="81"/>
      <name val="Tahoma"/>
      <family val="2"/>
    </font>
    <font>
      <sz val="10"/>
      <name val="Arial"/>
      <family val="2"/>
    </font>
    <font>
      <sz val="8"/>
      <color indexed="81"/>
      <name val="Tahoma"/>
      <family val="2"/>
    </font>
    <font>
      <i/>
      <sz val="8"/>
      <color indexed="81"/>
      <name val="Tahoma"/>
      <family val="2"/>
    </font>
    <font>
      <sz val="11"/>
      <name val="Calibri"/>
      <family val="2"/>
      <scheme val="minor"/>
    </font>
    <font>
      <b/>
      <sz val="11"/>
      <name val="Calibri"/>
      <family val="2"/>
      <scheme val="minor"/>
    </font>
    <font>
      <i/>
      <sz val="11"/>
      <name val="Calibri"/>
      <family val="2"/>
      <scheme val="minor"/>
    </font>
    <font>
      <b/>
      <sz val="12"/>
      <name val="Calibri"/>
      <family val="2"/>
      <scheme val="minor"/>
    </font>
    <font>
      <b/>
      <sz val="11"/>
      <color theme="5"/>
      <name val="Calibri"/>
      <family val="2"/>
      <scheme val="minor"/>
    </font>
    <font>
      <b/>
      <sz val="12"/>
      <name val="Arial"/>
      <family val="2"/>
    </font>
  </fonts>
  <fills count="13">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indexed="22"/>
        <bgColor indexed="64"/>
      </patternFill>
    </fill>
    <fill>
      <patternFill patternType="solid">
        <fgColor rgb="FFFCE4D6"/>
        <bgColor indexed="64"/>
      </patternFill>
    </fill>
  </fills>
  <borders count="4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right/>
      <top style="thin">
        <color indexed="64"/>
      </top>
      <bottom/>
      <diagonal/>
    </border>
    <border>
      <left/>
      <right style="medium">
        <color indexed="64"/>
      </right>
      <top style="thin">
        <color indexed="64"/>
      </top>
      <bottom/>
      <diagonal/>
    </border>
  </borders>
  <cellStyleXfs count="4">
    <xf numFmtId="0" fontId="0" fillId="0" borderId="0"/>
    <xf numFmtId="164" fontId="2" fillId="0" borderId="0" applyFont="0" applyFill="0" applyBorder="0" applyAlignment="0" applyProtection="0"/>
    <xf numFmtId="9" fontId="2" fillId="0" borderId="0" applyFont="0" applyFill="0" applyBorder="0" applyAlignment="0" applyProtection="0"/>
    <xf numFmtId="0" fontId="7" fillId="0" borderId="0"/>
  </cellStyleXfs>
  <cellXfs count="190">
    <xf numFmtId="0" fontId="0" fillId="0" borderId="0" xfId="0"/>
    <xf numFmtId="2" fontId="0" fillId="0" borderId="0" xfId="0" applyNumberFormat="1"/>
    <xf numFmtId="0" fontId="1" fillId="0" borderId="0" xfId="0" applyFont="1"/>
    <xf numFmtId="0" fontId="0" fillId="0" borderId="1" xfId="0" applyBorder="1"/>
    <xf numFmtId="165" fontId="0" fillId="0" borderId="1" xfId="2" applyNumberFormat="1" applyFont="1" applyBorder="1"/>
    <xf numFmtId="10" fontId="0" fillId="0" borderId="0" xfId="2" applyNumberFormat="1" applyFont="1"/>
    <xf numFmtId="9" fontId="0" fillId="0" borderId="1" xfId="2" applyFont="1" applyBorder="1"/>
    <xf numFmtId="0" fontId="0" fillId="2" borderId="0" xfId="0" applyFill="1"/>
    <xf numFmtId="164" fontId="0" fillId="0" borderId="0" xfId="1" applyFont="1"/>
    <xf numFmtId="166" fontId="0" fillId="2" borderId="0" xfId="1" applyNumberFormat="1" applyFont="1" applyFill="1"/>
    <xf numFmtId="0" fontId="0" fillId="0" borderId="2" xfId="0" applyBorder="1"/>
    <xf numFmtId="166" fontId="0" fillId="0" borderId="2" xfId="1" applyNumberFormat="1" applyFont="1" applyBorder="1"/>
    <xf numFmtId="166" fontId="1" fillId="0" borderId="2" xfId="0" applyNumberFormat="1" applyFont="1" applyBorder="1"/>
    <xf numFmtId="0" fontId="1" fillId="6" borderId="0" xfId="0" applyFont="1" applyFill="1"/>
    <xf numFmtId="0" fontId="0" fillId="6" borderId="0" xfId="0" applyFill="1"/>
    <xf numFmtId="166" fontId="1" fillId="7" borderId="2" xfId="1" applyNumberFormat="1" applyFont="1" applyFill="1" applyBorder="1"/>
    <xf numFmtId="0" fontId="1" fillId="8" borderId="2" xfId="0" applyFont="1" applyFill="1" applyBorder="1"/>
    <xf numFmtId="166" fontId="1" fillId="2" borderId="2" xfId="1" applyNumberFormat="1" applyFont="1" applyFill="1" applyBorder="1"/>
    <xf numFmtId="9" fontId="1" fillId="2" borderId="2" xfId="2" applyFont="1" applyFill="1" applyBorder="1"/>
    <xf numFmtId="166" fontId="0" fillId="0" borderId="2" xfId="1" applyNumberFormat="1" applyFont="1" applyFill="1" applyBorder="1"/>
    <xf numFmtId="0" fontId="0" fillId="5" borderId="9" xfId="0" applyFill="1" applyBorder="1"/>
    <xf numFmtId="0" fontId="0" fillId="5" borderId="10" xfId="0" applyFill="1" applyBorder="1"/>
    <xf numFmtId="0" fontId="0" fillId="5" borderId="11" xfId="0" applyFill="1" applyBorder="1" applyAlignment="1">
      <alignment horizontal="center"/>
    </xf>
    <xf numFmtId="0" fontId="0" fillId="0" borderId="12" xfId="0" applyBorder="1"/>
    <xf numFmtId="0" fontId="0" fillId="0" borderId="13" xfId="0" applyBorder="1"/>
    <xf numFmtId="165" fontId="0" fillId="0" borderId="0" xfId="2" applyNumberFormat="1" applyFont="1"/>
    <xf numFmtId="0" fontId="0" fillId="9" borderId="0" xfId="0" applyFill="1"/>
    <xf numFmtId="10" fontId="0" fillId="9" borderId="0" xfId="2" applyNumberFormat="1" applyFont="1" applyFill="1"/>
    <xf numFmtId="164" fontId="0" fillId="0" borderId="1" xfId="1" applyFont="1" applyBorder="1"/>
    <xf numFmtId="10" fontId="0" fillId="0" borderId="0" xfId="2" applyNumberFormat="1" applyFont="1" applyFill="1"/>
    <xf numFmtId="164" fontId="0" fillId="2" borderId="0" xfId="1" applyFont="1" applyFill="1"/>
    <xf numFmtId="0" fontId="0" fillId="0" borderId="7" xfId="0" applyBorder="1"/>
    <xf numFmtId="0" fontId="3" fillId="0" borderId="4" xfId="0" applyFont="1" applyBorder="1"/>
    <xf numFmtId="0" fontId="3" fillId="0" borderId="5" xfId="0" applyFont="1" applyBorder="1"/>
    <xf numFmtId="0" fontId="0" fillId="3" borderId="13" xfId="0" applyFill="1" applyBorder="1"/>
    <xf numFmtId="2" fontId="0" fillId="0" borderId="12" xfId="0" applyNumberFormat="1" applyBorder="1"/>
    <xf numFmtId="2" fontId="0" fillId="0" borderId="13" xfId="0" applyNumberFormat="1" applyBorder="1"/>
    <xf numFmtId="2" fontId="0" fillId="0" borderId="6" xfId="0" applyNumberFormat="1" applyBorder="1"/>
    <xf numFmtId="0" fontId="4" fillId="2" borderId="0" xfId="0" applyFont="1" applyFill="1"/>
    <xf numFmtId="166" fontId="0" fillId="4" borderId="2" xfId="1" applyNumberFormat="1" applyFont="1" applyFill="1" applyBorder="1"/>
    <xf numFmtId="0" fontId="0" fillId="4" borderId="2" xfId="0" applyFill="1" applyBorder="1"/>
    <xf numFmtId="166" fontId="0" fillId="3" borderId="0" xfId="0" applyNumberFormat="1" applyFill="1"/>
    <xf numFmtId="0" fontId="4" fillId="0" borderId="8" xfId="0" applyFont="1" applyBorder="1"/>
    <xf numFmtId="166" fontId="0" fillId="3" borderId="12" xfId="0" applyNumberFormat="1" applyFill="1" applyBorder="1"/>
    <xf numFmtId="166" fontId="0" fillId="7" borderId="7" xfId="0" applyNumberFormat="1" applyFill="1" applyBorder="1"/>
    <xf numFmtId="0" fontId="1" fillId="8" borderId="2" xfId="0" applyFont="1" applyFill="1" applyBorder="1" applyAlignment="1">
      <alignment wrapText="1"/>
    </xf>
    <xf numFmtId="166" fontId="0" fillId="7" borderId="0" xfId="0" applyNumberFormat="1" applyFill="1"/>
    <xf numFmtId="0" fontId="0" fillId="10" borderId="0" xfId="0" applyFill="1"/>
    <xf numFmtId="166" fontId="0" fillId="10" borderId="0" xfId="1" applyNumberFormat="1" applyFont="1" applyFill="1"/>
    <xf numFmtId="164" fontId="0" fillId="10" borderId="0" xfId="0" applyNumberFormat="1" applyFill="1"/>
    <xf numFmtId="164" fontId="0" fillId="9" borderId="0" xfId="1" applyFont="1" applyFill="1"/>
    <xf numFmtId="0" fontId="7" fillId="0" borderId="0" xfId="3"/>
    <xf numFmtId="0" fontId="7" fillId="0" borderId="14" xfId="3" applyBorder="1"/>
    <xf numFmtId="0" fontId="7" fillId="0" borderId="15" xfId="3" applyBorder="1"/>
    <xf numFmtId="0" fontId="7" fillId="0" borderId="19" xfId="3" applyBorder="1"/>
    <xf numFmtId="0" fontId="7" fillId="0" borderId="20" xfId="3" applyBorder="1"/>
    <xf numFmtId="0" fontId="7" fillId="0" borderId="17" xfId="3" applyBorder="1"/>
    <xf numFmtId="0" fontId="7" fillId="0" borderId="18" xfId="3" applyBorder="1"/>
    <xf numFmtId="3" fontId="7" fillId="0" borderId="0" xfId="3" applyNumberFormat="1"/>
    <xf numFmtId="165" fontId="0" fillId="12" borderId="0" xfId="2" applyNumberFormat="1" applyFont="1" applyFill="1"/>
    <xf numFmtId="3" fontId="2" fillId="11" borderId="24" xfId="0" applyNumberFormat="1" applyFont="1" applyFill="1" applyBorder="1"/>
    <xf numFmtId="3" fontId="2" fillId="11" borderId="23" xfId="0" applyNumberFormat="1" applyFont="1" applyFill="1" applyBorder="1"/>
    <xf numFmtId="0" fontId="2" fillId="11" borderId="25" xfId="0" applyFont="1" applyFill="1" applyBorder="1"/>
    <xf numFmtId="0" fontId="2" fillId="0" borderId="17" xfId="0" applyFont="1" applyBorder="1"/>
    <xf numFmtId="3" fontId="2" fillId="0" borderId="26" xfId="0" applyNumberFormat="1" applyFont="1" applyBorder="1"/>
    <xf numFmtId="0" fontId="10" fillId="0" borderId="14" xfId="3" applyFont="1" applyBorder="1"/>
    <xf numFmtId="0" fontId="10" fillId="0" borderId="15" xfId="3" applyFont="1" applyBorder="1"/>
    <xf numFmtId="0" fontId="11" fillId="0" borderId="22" xfId="3" applyFont="1" applyBorder="1"/>
    <xf numFmtId="0" fontId="11" fillId="0" borderId="15" xfId="3" applyFont="1" applyBorder="1"/>
    <xf numFmtId="0" fontId="11" fillId="0" borderId="14" xfId="3" applyFont="1" applyBorder="1"/>
    <xf numFmtId="0" fontId="10" fillId="0" borderId="16" xfId="3" applyFont="1" applyBorder="1"/>
    <xf numFmtId="0" fontId="10" fillId="11" borderId="24" xfId="3" applyFont="1" applyFill="1" applyBorder="1"/>
    <xf numFmtId="0" fontId="10" fillId="11" borderId="1" xfId="3" applyFont="1" applyFill="1" applyBorder="1"/>
    <xf numFmtId="0" fontId="10" fillId="11" borderId="23" xfId="3" applyFont="1" applyFill="1" applyBorder="1"/>
    <xf numFmtId="0" fontId="10" fillId="11" borderId="25" xfId="3" applyFont="1" applyFill="1" applyBorder="1"/>
    <xf numFmtId="0" fontId="10" fillId="0" borderId="17" xfId="3" applyFont="1" applyBorder="1"/>
    <xf numFmtId="0" fontId="10" fillId="0" borderId="0" xfId="3" applyFont="1"/>
    <xf numFmtId="167" fontId="10" fillId="12" borderId="26" xfId="3" applyNumberFormat="1" applyFont="1" applyFill="1" applyBorder="1" applyProtection="1">
      <protection locked="0"/>
    </xf>
    <xf numFmtId="3" fontId="10" fillId="0" borderId="0" xfId="3" applyNumberFormat="1" applyFont="1"/>
    <xf numFmtId="3" fontId="10" fillId="0" borderId="17" xfId="3" applyNumberFormat="1" applyFont="1" applyBorder="1"/>
    <xf numFmtId="0" fontId="10" fillId="0" borderId="18" xfId="3" applyFont="1" applyBorder="1"/>
    <xf numFmtId="4" fontId="10" fillId="0" borderId="17" xfId="3" applyNumberFormat="1" applyFont="1" applyBorder="1"/>
    <xf numFmtId="0" fontId="12" fillId="0" borderId="0" xfId="3" applyFont="1"/>
    <xf numFmtId="167" fontId="10" fillId="0" borderId="26" xfId="3" applyNumberFormat="1" applyFont="1" applyBorder="1"/>
    <xf numFmtId="0" fontId="10" fillId="0" borderId="27" xfId="3" applyFont="1" applyBorder="1"/>
    <xf numFmtId="0" fontId="12" fillId="0" borderId="3" xfId="3" applyFont="1" applyBorder="1"/>
    <xf numFmtId="167" fontId="10" fillId="0" borderId="28" xfId="3" applyNumberFormat="1" applyFont="1" applyBorder="1"/>
    <xf numFmtId="3" fontId="10" fillId="0" borderId="3" xfId="3" applyNumberFormat="1" applyFont="1" applyBorder="1"/>
    <xf numFmtId="167" fontId="10" fillId="0" borderId="27" xfId="3" applyNumberFormat="1" applyFont="1" applyBorder="1"/>
    <xf numFmtId="0" fontId="10" fillId="0" borderId="29" xfId="3" applyFont="1" applyBorder="1"/>
    <xf numFmtId="3" fontId="10" fillId="0" borderId="26" xfId="3" applyNumberFormat="1" applyFont="1" applyBorder="1"/>
    <xf numFmtId="3" fontId="10" fillId="11" borderId="24" xfId="3" applyNumberFormat="1" applyFont="1" applyFill="1" applyBorder="1"/>
    <xf numFmtId="3" fontId="10" fillId="11" borderId="1" xfId="3" applyNumberFormat="1" applyFont="1" applyFill="1" applyBorder="1"/>
    <xf numFmtId="3" fontId="10" fillId="11" borderId="23" xfId="3" applyNumberFormat="1" applyFont="1" applyFill="1" applyBorder="1"/>
    <xf numFmtId="0" fontId="10" fillId="0" borderId="0" xfId="3" applyFont="1" applyAlignment="1">
      <alignment wrapText="1"/>
    </xf>
    <xf numFmtId="0" fontId="10" fillId="12" borderId="0" xfId="3" applyFont="1" applyFill="1" applyAlignment="1" applyProtection="1">
      <alignment wrapText="1"/>
      <protection locked="0"/>
    </xf>
    <xf numFmtId="0" fontId="10" fillId="0" borderId="3" xfId="3" applyFont="1" applyBorder="1" applyAlignment="1">
      <alignment wrapText="1"/>
    </xf>
    <xf numFmtId="3" fontId="10" fillId="0" borderId="28" xfId="3" applyNumberFormat="1" applyFont="1" applyBorder="1"/>
    <xf numFmtId="3" fontId="10" fillId="0" borderId="27" xfId="3" applyNumberFormat="1" applyFont="1" applyBorder="1"/>
    <xf numFmtId="0" fontId="10" fillId="0" borderId="26" xfId="3" applyFont="1" applyBorder="1"/>
    <xf numFmtId="3" fontId="10" fillId="0" borderId="30" xfId="3" applyNumberFormat="1" applyFont="1" applyBorder="1"/>
    <xf numFmtId="3" fontId="10" fillId="0" borderId="19" xfId="3" applyNumberFormat="1" applyFont="1" applyBorder="1"/>
    <xf numFmtId="0" fontId="10" fillId="0" borderId="21" xfId="3" applyFont="1" applyBorder="1"/>
    <xf numFmtId="3" fontId="11" fillId="11" borderId="32" xfId="3" applyNumberFormat="1" applyFont="1" applyFill="1" applyBorder="1"/>
    <xf numFmtId="0" fontId="11" fillId="11" borderId="33" xfId="3" applyFont="1" applyFill="1" applyBorder="1"/>
    <xf numFmtId="9" fontId="10" fillId="12" borderId="34" xfId="3" applyNumberFormat="1" applyFont="1" applyFill="1" applyBorder="1" applyAlignment="1" applyProtection="1">
      <alignment wrapText="1"/>
      <protection locked="0"/>
    </xf>
    <xf numFmtId="9" fontId="10" fillId="12" borderId="26" xfId="3" applyNumberFormat="1" applyFont="1" applyFill="1" applyBorder="1" applyAlignment="1" applyProtection="1">
      <alignment wrapText="1"/>
      <protection locked="0"/>
    </xf>
    <xf numFmtId="3" fontId="10" fillId="12" borderId="34" xfId="3" applyNumberFormat="1" applyFont="1" applyFill="1" applyBorder="1" applyAlignment="1" applyProtection="1">
      <alignment wrapText="1"/>
      <protection locked="0"/>
    </xf>
    <xf numFmtId="3" fontId="10" fillId="12" borderId="26" xfId="3" applyNumberFormat="1" applyFont="1" applyFill="1" applyBorder="1" applyAlignment="1" applyProtection="1">
      <alignment wrapText="1"/>
      <protection locked="0"/>
    </xf>
    <xf numFmtId="3" fontId="10" fillId="12" borderId="35" xfId="3" applyNumberFormat="1" applyFont="1" applyFill="1" applyBorder="1" applyAlignment="1" applyProtection="1">
      <alignment wrapText="1"/>
      <protection locked="0"/>
    </xf>
    <xf numFmtId="3" fontId="10" fillId="12" borderId="17" xfId="3" applyNumberFormat="1" applyFont="1" applyFill="1" applyBorder="1" applyAlignment="1" applyProtection="1">
      <alignment wrapText="1"/>
      <protection locked="0"/>
    </xf>
    <xf numFmtId="0" fontId="0" fillId="0" borderId="0" xfId="0" applyAlignment="1">
      <alignment wrapText="1"/>
    </xf>
    <xf numFmtId="0" fontId="0" fillId="0" borderId="36" xfId="0" applyBorder="1"/>
    <xf numFmtId="0" fontId="0" fillId="0" borderId="37" xfId="0" applyBorder="1"/>
    <xf numFmtId="10" fontId="0" fillId="0" borderId="37" xfId="0" applyNumberFormat="1" applyBorder="1"/>
    <xf numFmtId="164" fontId="0" fillId="0" borderId="37" xfId="1" applyFont="1" applyBorder="1"/>
    <xf numFmtId="164" fontId="0" fillId="0" borderId="38" xfId="0" applyNumberFormat="1" applyBorder="1"/>
    <xf numFmtId="0" fontId="0" fillId="0" borderId="39" xfId="0" applyBorder="1"/>
    <xf numFmtId="0" fontId="0" fillId="0" borderId="40" xfId="0" applyBorder="1"/>
    <xf numFmtId="0" fontId="0" fillId="0" borderId="41" xfId="0" applyBorder="1"/>
    <xf numFmtId="0" fontId="0" fillId="0" borderId="42" xfId="0" applyBorder="1"/>
    <xf numFmtId="165" fontId="0" fillId="0" borderId="42" xfId="0" applyNumberFormat="1" applyBorder="1"/>
    <xf numFmtId="164" fontId="0" fillId="0" borderId="42" xfId="0" applyNumberFormat="1" applyBorder="1"/>
    <xf numFmtId="164" fontId="0" fillId="0" borderId="43" xfId="0" applyNumberFormat="1" applyBorder="1"/>
    <xf numFmtId="0" fontId="14" fillId="0" borderId="0" xfId="0" applyFont="1"/>
    <xf numFmtId="0" fontId="15" fillId="0" borderId="0" xfId="3" applyFont="1"/>
    <xf numFmtId="0" fontId="10" fillId="7" borderId="0" xfId="3" applyFont="1" applyFill="1"/>
    <xf numFmtId="0" fontId="10" fillId="2" borderId="20" xfId="3" applyFont="1" applyFill="1" applyBorder="1"/>
    <xf numFmtId="167" fontId="10" fillId="7" borderId="17" xfId="3" applyNumberFormat="1" applyFont="1" applyFill="1" applyBorder="1"/>
    <xf numFmtId="2" fontId="10" fillId="7" borderId="26" xfId="3" applyNumberFormat="1" applyFont="1" applyFill="1" applyBorder="1"/>
    <xf numFmtId="0" fontId="10" fillId="7" borderId="26" xfId="3" applyFont="1" applyFill="1" applyBorder="1"/>
    <xf numFmtId="3" fontId="10" fillId="0" borderId="29" xfId="3" applyNumberFormat="1" applyFont="1" applyBorder="1"/>
    <xf numFmtId="0" fontId="0" fillId="0" borderId="0" xfId="0" applyProtection="1">
      <protection locked="0"/>
    </xf>
    <xf numFmtId="0" fontId="1" fillId="0" borderId="0" xfId="0" applyFont="1" applyProtection="1">
      <protection locked="0"/>
    </xf>
    <xf numFmtId="0" fontId="0" fillId="0" borderId="0" xfId="0" applyAlignment="1" applyProtection="1">
      <alignment horizontal="left"/>
      <protection locked="0"/>
    </xf>
    <xf numFmtId="3" fontId="2" fillId="0" borderId="0" xfId="0" applyNumberFormat="1" applyFont="1" applyAlignment="1">
      <alignment wrapText="1"/>
    </xf>
    <xf numFmtId="0" fontId="2" fillId="0" borderId="19" xfId="0" applyFont="1" applyBorder="1"/>
    <xf numFmtId="166" fontId="0" fillId="0" borderId="37" xfId="1" applyNumberFormat="1" applyFont="1" applyBorder="1"/>
    <xf numFmtId="166" fontId="0" fillId="0" borderId="0" xfId="1" applyNumberFormat="1" applyFont="1" applyBorder="1"/>
    <xf numFmtId="166" fontId="0" fillId="0" borderId="42" xfId="1" applyNumberFormat="1" applyFont="1" applyBorder="1"/>
    <xf numFmtId="166" fontId="0" fillId="2" borderId="2" xfId="1" applyNumberFormat="1" applyFont="1" applyFill="1" applyBorder="1"/>
    <xf numFmtId="166" fontId="0" fillId="2" borderId="6" xfId="1" applyNumberFormat="1" applyFont="1" applyFill="1" applyBorder="1" applyAlignment="1">
      <alignment horizontal="center"/>
    </xf>
    <xf numFmtId="166" fontId="0" fillId="2" borderId="1" xfId="1" applyNumberFormat="1" applyFont="1" applyFill="1" applyBorder="1" applyAlignment="1">
      <alignment horizontal="center"/>
    </xf>
    <xf numFmtId="166" fontId="0" fillId="2" borderId="7" xfId="1" applyNumberFormat="1" applyFont="1" applyFill="1" applyBorder="1" applyAlignment="1">
      <alignment horizontal="center"/>
    </xf>
    <xf numFmtId="166" fontId="1" fillId="2" borderId="0" xfId="1" applyNumberFormat="1" applyFont="1" applyFill="1" applyAlignment="1">
      <alignment horizontal="center" vertical="center"/>
    </xf>
    <xf numFmtId="0" fontId="0" fillId="10" borderId="12" xfId="0" applyFill="1" applyBorder="1" applyAlignment="1">
      <alignment horizontal="left"/>
    </xf>
    <xf numFmtId="0" fontId="0" fillId="10" borderId="0" xfId="0" applyFill="1" applyAlignment="1">
      <alignment horizontal="left"/>
    </xf>
    <xf numFmtId="0" fontId="0" fillId="2" borderId="0" xfId="0" applyFill="1" applyAlignment="1">
      <alignment horizontal="left" vertical="top" wrapText="1"/>
    </xf>
    <xf numFmtId="165" fontId="1" fillId="7" borderId="0" xfId="2" applyNumberFormat="1" applyFont="1" applyFill="1" applyAlignment="1">
      <alignment horizontal="center"/>
    </xf>
    <xf numFmtId="0" fontId="0" fillId="2" borderId="0" xfId="0" applyFill="1" applyAlignment="1">
      <alignment horizontal="center"/>
    </xf>
    <xf numFmtId="0" fontId="0" fillId="0" borderId="0" xfId="0" applyAlignment="1" applyProtection="1">
      <alignment horizontal="left"/>
      <protection locked="0"/>
    </xf>
    <xf numFmtId="0" fontId="0" fillId="0" borderId="18" xfId="0" applyBorder="1" applyAlignment="1" applyProtection="1">
      <alignment horizontal="left"/>
      <protection locked="0"/>
    </xf>
    <xf numFmtId="3" fontId="2" fillId="0" borderId="17" xfId="0" applyNumberFormat="1" applyFont="1" applyBorder="1" applyAlignment="1">
      <alignment horizontal="left" wrapText="1"/>
    </xf>
    <xf numFmtId="3" fontId="2" fillId="0" borderId="0" xfId="0" applyNumberFormat="1" applyFont="1" applyAlignment="1">
      <alignment horizontal="left" wrapText="1"/>
    </xf>
    <xf numFmtId="3" fontId="2" fillId="0" borderId="18" xfId="0" applyNumberFormat="1" applyFont="1" applyBorder="1" applyAlignment="1">
      <alignment horizontal="left" wrapText="1"/>
    </xf>
    <xf numFmtId="0" fontId="0" fillId="0" borderId="20" xfId="0" applyBorder="1" applyAlignment="1" applyProtection="1">
      <alignment horizontal="left"/>
      <protection locked="0"/>
    </xf>
    <xf numFmtId="0" fontId="0" fillId="0" borderId="21" xfId="0" applyBorder="1" applyAlignment="1" applyProtection="1">
      <alignment horizontal="left"/>
      <protection locked="0"/>
    </xf>
    <xf numFmtId="3" fontId="2" fillId="0" borderId="19" xfId="0" applyNumberFormat="1" applyFont="1" applyBorder="1" applyAlignment="1">
      <alignment horizontal="left" wrapText="1"/>
    </xf>
    <xf numFmtId="3" fontId="2" fillId="0" borderId="20" xfId="0" applyNumberFormat="1" applyFont="1" applyBorder="1" applyAlignment="1">
      <alignment horizontal="left" wrapText="1"/>
    </xf>
    <xf numFmtId="3" fontId="2" fillId="0" borderId="21" xfId="0" applyNumberFormat="1" applyFont="1" applyBorder="1" applyAlignment="1">
      <alignment horizontal="left" wrapText="1"/>
    </xf>
    <xf numFmtId="0" fontId="0" fillId="0" borderId="44" xfId="0" applyBorder="1" applyAlignment="1" applyProtection="1">
      <alignment horizontal="left"/>
      <protection locked="0"/>
    </xf>
    <xf numFmtId="0" fontId="0" fillId="0" borderId="45" xfId="0" applyBorder="1" applyAlignment="1" applyProtection="1">
      <alignment horizontal="left"/>
      <protection locked="0"/>
    </xf>
    <xf numFmtId="3" fontId="2" fillId="0" borderId="35" xfId="0" applyNumberFormat="1" applyFont="1" applyBorder="1" applyAlignment="1">
      <alignment horizontal="center" wrapText="1"/>
    </xf>
    <xf numFmtId="3" fontId="2" fillId="0" borderId="44" xfId="0" applyNumberFormat="1" applyFont="1" applyBorder="1" applyAlignment="1">
      <alignment horizontal="center" wrapText="1"/>
    </xf>
    <xf numFmtId="3" fontId="2" fillId="0" borderId="45" xfId="0" applyNumberFormat="1" applyFont="1" applyBorder="1" applyAlignment="1">
      <alignment horizontal="center" wrapText="1"/>
    </xf>
    <xf numFmtId="0" fontId="11" fillId="11" borderId="23" xfId="0" applyFont="1" applyFill="1" applyBorder="1" applyAlignment="1">
      <alignment horizontal="center"/>
    </xf>
    <xf numFmtId="0" fontId="11" fillId="11" borderId="1" xfId="0" applyFont="1" applyFill="1" applyBorder="1" applyAlignment="1">
      <alignment horizontal="center"/>
    </xf>
    <xf numFmtId="0" fontId="11" fillId="11" borderId="25" xfId="0" applyFont="1" applyFill="1" applyBorder="1" applyAlignment="1">
      <alignment horizontal="center"/>
    </xf>
    <xf numFmtId="0" fontId="11" fillId="11" borderId="23" xfId="0" applyFont="1" applyFill="1" applyBorder="1"/>
    <xf numFmtId="0" fontId="11" fillId="11" borderId="1" xfId="0" applyFont="1" applyFill="1" applyBorder="1"/>
    <xf numFmtId="0" fontId="11" fillId="11" borderId="31" xfId="3" applyFont="1" applyFill="1" applyBorder="1" applyAlignment="1">
      <alignment wrapText="1"/>
    </xf>
    <xf numFmtId="0" fontId="10" fillId="0" borderId="32" xfId="3" applyFont="1" applyBorder="1"/>
    <xf numFmtId="0" fontId="7" fillId="0" borderId="14" xfId="3" applyBorder="1"/>
    <xf numFmtId="0" fontId="7" fillId="0" borderId="15" xfId="3" applyBorder="1"/>
    <xf numFmtId="0" fontId="7" fillId="0" borderId="16" xfId="3" applyBorder="1"/>
    <xf numFmtId="0" fontId="7" fillId="0" borderId="17" xfId="3" applyBorder="1"/>
    <xf numFmtId="0" fontId="7" fillId="0" borderId="0" xfId="3"/>
    <xf numFmtId="0" fontId="7" fillId="0" borderId="18" xfId="3" applyBorder="1"/>
    <xf numFmtId="0" fontId="7" fillId="0" borderId="19" xfId="3" applyBorder="1"/>
    <xf numFmtId="0" fontId="7" fillId="0" borderId="20" xfId="3" applyBorder="1"/>
    <xf numFmtId="0" fontId="7" fillId="0" borderId="21" xfId="3" applyBorder="1"/>
    <xf numFmtId="0" fontId="13" fillId="0" borderId="17" xfId="3" applyFont="1" applyBorder="1"/>
    <xf numFmtId="0" fontId="13" fillId="0" borderId="0" xfId="3" applyFont="1"/>
    <xf numFmtId="0" fontId="11" fillId="11" borderId="23" xfId="3" applyFont="1" applyFill="1" applyBorder="1"/>
    <xf numFmtId="0" fontId="11" fillId="11" borderId="1" xfId="3" applyFont="1" applyFill="1" applyBorder="1"/>
    <xf numFmtId="3" fontId="10" fillId="0" borderId="0" xfId="3" applyNumberFormat="1" applyFont="1" applyAlignment="1">
      <alignment vertical="top" wrapText="1"/>
    </xf>
    <xf numFmtId="0" fontId="11" fillId="0" borderId="1" xfId="3" applyFont="1" applyBorder="1"/>
    <xf numFmtId="0" fontId="11" fillId="11" borderId="23" xfId="0" applyFont="1" applyFill="1" applyBorder="1" applyAlignment="1">
      <alignment horizontal="left"/>
    </xf>
    <xf numFmtId="0" fontId="11" fillId="11" borderId="1" xfId="0" applyFont="1" applyFill="1" applyBorder="1" applyAlignment="1">
      <alignment horizontal="left"/>
    </xf>
    <xf numFmtId="0" fontId="11" fillId="11" borderId="25" xfId="0" applyFont="1" applyFill="1" applyBorder="1" applyAlignment="1">
      <alignment horizontal="left"/>
    </xf>
  </cellXfs>
  <cellStyles count="4">
    <cellStyle name="Komma" xfId="1" builtinId="3"/>
    <cellStyle name="Normal" xfId="0" builtinId="0"/>
    <cellStyle name="Normal 2" xfId="3" xr:uid="{00000000-0005-0000-0000-000002000000}"/>
    <cellStyle name="Procent" xfId="2" builtin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CE4D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1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A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B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C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D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E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F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0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1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2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3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2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4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5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6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7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8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9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A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B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C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D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3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30.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E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31.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F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32.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2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20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33.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2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21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4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5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6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7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8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9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1.xml"/><Relationship Id="rId1" Type="http://schemas.openxmlformats.org/officeDocument/2006/relationships/printerSettings" Target="../printerSettings/printerSettings22.bin"/><Relationship Id="rId4" Type="http://schemas.openxmlformats.org/officeDocument/2006/relationships/comments" Target="../comments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2.xml"/><Relationship Id="rId1" Type="http://schemas.openxmlformats.org/officeDocument/2006/relationships/printerSettings" Target="../printerSettings/printerSettings23.bin"/><Relationship Id="rId4" Type="http://schemas.openxmlformats.org/officeDocument/2006/relationships/comments" Target="../comments2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3.xml"/><Relationship Id="rId1" Type="http://schemas.openxmlformats.org/officeDocument/2006/relationships/printerSettings" Target="../printerSettings/printerSettings24.bin"/><Relationship Id="rId4" Type="http://schemas.openxmlformats.org/officeDocument/2006/relationships/comments" Target="../comments2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4.xml"/><Relationship Id="rId1" Type="http://schemas.openxmlformats.org/officeDocument/2006/relationships/printerSettings" Target="../printerSettings/printerSettings25.bin"/><Relationship Id="rId4" Type="http://schemas.openxmlformats.org/officeDocument/2006/relationships/comments" Target="../comments2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5.xml"/><Relationship Id="rId1" Type="http://schemas.openxmlformats.org/officeDocument/2006/relationships/printerSettings" Target="../printerSettings/printerSettings26.bin"/><Relationship Id="rId4" Type="http://schemas.openxmlformats.org/officeDocument/2006/relationships/comments" Target="../comments2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6.xml"/><Relationship Id="rId1" Type="http://schemas.openxmlformats.org/officeDocument/2006/relationships/printerSettings" Target="../printerSettings/printerSettings27.bin"/><Relationship Id="rId4" Type="http://schemas.openxmlformats.org/officeDocument/2006/relationships/comments" Target="../comments2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7.xml"/><Relationship Id="rId1" Type="http://schemas.openxmlformats.org/officeDocument/2006/relationships/printerSettings" Target="../printerSettings/printerSettings28.bin"/><Relationship Id="rId4" Type="http://schemas.openxmlformats.org/officeDocument/2006/relationships/comments" Target="../comments28.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28.xml"/><Relationship Id="rId1" Type="http://schemas.openxmlformats.org/officeDocument/2006/relationships/printerSettings" Target="../printerSettings/printerSettings29.bin"/><Relationship Id="rId4" Type="http://schemas.openxmlformats.org/officeDocument/2006/relationships/comments" Target="../comments2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29.xml"/><Relationship Id="rId1" Type="http://schemas.openxmlformats.org/officeDocument/2006/relationships/printerSettings" Target="../printerSettings/printerSettings30.bin"/><Relationship Id="rId4" Type="http://schemas.openxmlformats.org/officeDocument/2006/relationships/comments" Target="../comments30.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0.xml"/><Relationship Id="rId1" Type="http://schemas.openxmlformats.org/officeDocument/2006/relationships/printerSettings" Target="../printerSettings/printerSettings31.bin"/><Relationship Id="rId4" Type="http://schemas.openxmlformats.org/officeDocument/2006/relationships/comments" Target="../comments31.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1.xml"/><Relationship Id="rId1" Type="http://schemas.openxmlformats.org/officeDocument/2006/relationships/printerSettings" Target="../printerSettings/printerSettings32.bin"/><Relationship Id="rId4" Type="http://schemas.openxmlformats.org/officeDocument/2006/relationships/comments" Target="../comments32.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2.xml"/><Relationship Id="rId1" Type="http://schemas.openxmlformats.org/officeDocument/2006/relationships/printerSettings" Target="../printerSettings/printerSettings33.bin"/><Relationship Id="rId4" Type="http://schemas.openxmlformats.org/officeDocument/2006/relationships/comments" Target="../comments33.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3.xml"/><Relationship Id="rId1" Type="http://schemas.openxmlformats.org/officeDocument/2006/relationships/printerSettings" Target="../printerSettings/printerSettings34.bin"/><Relationship Id="rId4" Type="http://schemas.openxmlformats.org/officeDocument/2006/relationships/comments" Target="../comments34.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N122"/>
  <sheetViews>
    <sheetView tabSelected="1" topLeftCell="A16" workbookViewId="0">
      <selection activeCell="A20" sqref="A20"/>
    </sheetView>
  </sheetViews>
  <sheetFormatPr defaultRowHeight="15" x14ac:dyDescent="0.25"/>
  <cols>
    <col min="1" max="1" width="23.85546875" bestFit="1" customWidth="1"/>
    <col min="2" max="2" width="42.85546875" customWidth="1"/>
    <col min="3" max="3" width="12.42578125" customWidth="1"/>
    <col min="4" max="4" width="10" customWidth="1"/>
    <col min="5" max="5" width="13" customWidth="1"/>
    <col min="6" max="6" width="11.85546875" customWidth="1"/>
    <col min="7" max="7" width="13.7109375" customWidth="1"/>
    <col min="8" max="9" width="17" customWidth="1"/>
    <col min="10" max="10" width="11" bestFit="1" customWidth="1"/>
    <col min="11" max="11" width="10" bestFit="1" customWidth="1"/>
  </cols>
  <sheetData>
    <row r="1" spans="1:8" ht="15.75" x14ac:dyDescent="0.25">
      <c r="A1" s="42" t="s">
        <v>49</v>
      </c>
      <c r="B1" s="20" t="s">
        <v>115</v>
      </c>
      <c r="E1" s="144" t="s">
        <v>70</v>
      </c>
      <c r="F1" s="144"/>
      <c r="G1" s="144"/>
      <c r="H1" s="144"/>
    </row>
    <row r="2" spans="1:8" x14ac:dyDescent="0.25">
      <c r="A2" s="21" t="s">
        <v>50</v>
      </c>
      <c r="B2" s="22" t="s">
        <v>51</v>
      </c>
      <c r="E2" s="144"/>
      <c r="F2" s="144"/>
      <c r="G2" s="144"/>
      <c r="H2" s="144"/>
    </row>
    <row r="4" spans="1:8" x14ac:dyDescent="0.25">
      <c r="A4" s="2" t="s">
        <v>108</v>
      </c>
      <c r="C4" t="s">
        <v>32</v>
      </c>
      <c r="E4" s="148" t="s">
        <v>102</v>
      </c>
      <c r="F4" s="148"/>
      <c r="G4" s="148"/>
      <c r="H4" s="148"/>
    </row>
    <row r="5" spans="1:8" x14ac:dyDescent="0.25">
      <c r="B5" t="s">
        <v>29</v>
      </c>
      <c r="C5" s="46">
        <f>SUM(C6:C7)</f>
        <v>1000</v>
      </c>
    </row>
    <row r="6" spans="1:8" x14ac:dyDescent="0.25">
      <c r="B6" t="s">
        <v>30</v>
      </c>
      <c r="C6" s="9">
        <v>100</v>
      </c>
    </row>
    <row r="7" spans="1:8" x14ac:dyDescent="0.25">
      <c r="B7" t="s">
        <v>31</v>
      </c>
      <c r="C7" s="9">
        <v>900</v>
      </c>
    </row>
    <row r="9" spans="1:8" x14ac:dyDescent="0.25">
      <c r="B9" t="s">
        <v>116</v>
      </c>
      <c r="C9" s="59">
        <f>C7/C5</f>
        <v>0.9</v>
      </c>
      <c r="E9" s="25"/>
    </row>
    <row r="10" spans="1:8" x14ac:dyDescent="0.25">
      <c r="B10" t="s">
        <v>103</v>
      </c>
      <c r="C10" s="59">
        <f>C6/C5</f>
        <v>0.1</v>
      </c>
    </row>
    <row r="12" spans="1:8" x14ac:dyDescent="0.25">
      <c r="B12" t="s">
        <v>33</v>
      </c>
    </row>
    <row r="13" spans="1:8" x14ac:dyDescent="0.25">
      <c r="B13" t="s">
        <v>34</v>
      </c>
      <c r="C13" s="46">
        <f>C7-C14</f>
        <v>700</v>
      </c>
    </row>
    <row r="14" spans="1:8" x14ac:dyDescent="0.25">
      <c r="B14" t="s">
        <v>35</v>
      </c>
      <c r="C14" s="9">
        <v>200</v>
      </c>
    </row>
    <row r="15" spans="1:8" x14ac:dyDescent="0.25">
      <c r="B15" t="s">
        <v>104</v>
      </c>
      <c r="C15" s="46">
        <f>COUNTIF(C22:C54,"&gt;0")</f>
        <v>9</v>
      </c>
    </row>
    <row r="17" spans="1:14" ht="15.75" x14ac:dyDescent="0.25">
      <c r="A17" s="2" t="s">
        <v>67</v>
      </c>
      <c r="D17" s="38" t="s">
        <v>71</v>
      </c>
      <c r="E17" s="38"/>
      <c r="F17" s="38"/>
      <c r="G17" s="38"/>
      <c r="H17" s="38"/>
      <c r="I17" s="38"/>
    </row>
    <row r="18" spans="1:14" x14ac:dyDescent="0.25">
      <c r="C18" t="s">
        <v>25</v>
      </c>
      <c r="E18" s="32" t="s">
        <v>28</v>
      </c>
      <c r="F18" s="33" t="s">
        <v>28</v>
      </c>
      <c r="G18" s="3" t="s">
        <v>24</v>
      </c>
      <c r="H18" s="44">
        <f>C5</f>
        <v>1000</v>
      </c>
      <c r="I18" s="46"/>
    </row>
    <row r="19" spans="1:14" ht="6.75" customHeight="1" x14ac:dyDescent="0.25">
      <c r="E19" s="23"/>
      <c r="F19" s="24"/>
    </row>
    <row r="20" spans="1:14" x14ac:dyDescent="0.25">
      <c r="E20" s="23" t="s">
        <v>60</v>
      </c>
      <c r="F20" s="24" t="s">
        <v>44</v>
      </c>
      <c r="H20" t="s">
        <v>62</v>
      </c>
      <c r="I20" s="147" t="s">
        <v>78</v>
      </c>
      <c r="J20" s="7" t="s">
        <v>68</v>
      </c>
      <c r="K20" s="7" t="s">
        <v>66</v>
      </c>
      <c r="L20" s="149" t="s">
        <v>140</v>
      </c>
      <c r="M20" s="149"/>
      <c r="N20" s="149"/>
    </row>
    <row r="21" spans="1:14" ht="30" customHeight="1" x14ac:dyDescent="0.25">
      <c r="B21" t="s">
        <v>63</v>
      </c>
      <c r="C21" t="s">
        <v>26</v>
      </c>
      <c r="D21" t="s">
        <v>27</v>
      </c>
      <c r="E21" s="43">
        <f>C14</f>
        <v>200</v>
      </c>
      <c r="F21" s="34">
        <v>0</v>
      </c>
      <c r="G21" t="s">
        <v>59</v>
      </c>
      <c r="H21" s="26" t="s">
        <v>61</v>
      </c>
      <c r="I21" s="147"/>
      <c r="J21" s="30">
        <v>20000</v>
      </c>
      <c r="K21" s="30">
        <v>50000</v>
      </c>
      <c r="L21" s="7" t="s">
        <v>137</v>
      </c>
      <c r="M21" s="7" t="s">
        <v>152</v>
      </c>
      <c r="N21" s="7" t="s">
        <v>139</v>
      </c>
    </row>
    <row r="22" spans="1:14" x14ac:dyDescent="0.25">
      <c r="A22" t="s">
        <v>159</v>
      </c>
      <c r="B22" s="7" t="s">
        <v>113</v>
      </c>
      <c r="C22" s="7">
        <v>50</v>
      </c>
      <c r="D22" s="5">
        <f t="shared" ref="D22:D54" si="0">C22/$C$55</f>
        <v>7.1428571428571425E-2</v>
      </c>
      <c r="E22" s="35">
        <f>IF(C22&gt;0,$E$21/$C$15,0)</f>
        <v>22.222222222222221</v>
      </c>
      <c r="F22" s="36">
        <f>$F$21*D22</f>
        <v>0</v>
      </c>
      <c r="G22" s="1">
        <f>C22+E22+F22</f>
        <v>72.222222222222229</v>
      </c>
      <c r="H22" s="27">
        <f t="shared" ref="H22:H54" si="1">G22/$H$18</f>
        <v>7.2222222222222229E-2</v>
      </c>
      <c r="I22" s="50">
        <f t="shared" ref="I22:I30" si="2">($C$99*G22)*10%/12</f>
        <v>1462.1990740740741</v>
      </c>
      <c r="J22" s="8">
        <f>H22*$J$21/12</f>
        <v>120.37037037037038</v>
      </c>
      <c r="K22" s="8">
        <f>H22*$K$21/12</f>
        <v>300.92592592592592</v>
      </c>
      <c r="L22" t="s">
        <v>146</v>
      </c>
      <c r="M22" t="s">
        <v>146</v>
      </c>
      <c r="N22" t="s">
        <v>146</v>
      </c>
    </row>
    <row r="23" spans="1:14" x14ac:dyDescent="0.25">
      <c r="A23" t="s">
        <v>160</v>
      </c>
      <c r="B23" s="7" t="s">
        <v>114</v>
      </c>
      <c r="C23" s="7">
        <v>50</v>
      </c>
      <c r="D23" s="5">
        <f t="shared" si="0"/>
        <v>7.1428571428571425E-2</v>
      </c>
      <c r="E23" s="35">
        <f t="shared" ref="E23:E54" si="3">IF(C23&gt;0,$E$21/$C$15,0)</f>
        <v>22.222222222222221</v>
      </c>
      <c r="F23" s="36">
        <f t="shared" ref="F23:F54" si="4">$F$21*D23</f>
        <v>0</v>
      </c>
      <c r="G23" s="1">
        <f t="shared" ref="G23:G54" si="5">C23+E23+F23</f>
        <v>72.222222222222229</v>
      </c>
      <c r="H23" s="27">
        <f>G23/$H$18</f>
        <v>7.2222222222222229E-2</v>
      </c>
      <c r="I23" s="50">
        <f t="shared" si="2"/>
        <v>1462.1990740740741</v>
      </c>
      <c r="J23" s="8">
        <f>H23*$J$21/12</f>
        <v>120.37037037037038</v>
      </c>
      <c r="K23" s="8">
        <f t="shared" ref="K23:K54" si="6">H23*$K$21/12</f>
        <v>300.92592592592592</v>
      </c>
    </row>
    <row r="24" spans="1:14" x14ac:dyDescent="0.25">
      <c r="A24" t="s">
        <v>161</v>
      </c>
      <c r="B24" s="7"/>
      <c r="C24" s="7">
        <v>50</v>
      </c>
      <c r="D24" s="5">
        <f t="shared" si="0"/>
        <v>7.1428571428571425E-2</v>
      </c>
      <c r="E24" s="35">
        <f t="shared" si="3"/>
        <v>22.222222222222221</v>
      </c>
      <c r="F24" s="36">
        <f t="shared" si="4"/>
        <v>0</v>
      </c>
      <c r="G24" s="1">
        <f t="shared" si="5"/>
        <v>72.222222222222229</v>
      </c>
      <c r="H24" s="27">
        <f t="shared" si="1"/>
        <v>7.2222222222222229E-2</v>
      </c>
      <c r="I24" s="50">
        <f t="shared" si="2"/>
        <v>1462.1990740740741</v>
      </c>
      <c r="J24" s="8">
        <f t="shared" ref="J24:J54" si="7">H24*$J$21/12</f>
        <v>120.37037037037038</v>
      </c>
      <c r="K24" s="8">
        <f t="shared" si="6"/>
        <v>300.92592592592592</v>
      </c>
    </row>
    <row r="25" spans="1:14" x14ac:dyDescent="0.25">
      <c r="A25" t="s">
        <v>162</v>
      </c>
      <c r="B25" s="7"/>
      <c r="C25" s="7">
        <v>50</v>
      </c>
      <c r="D25" s="29">
        <f t="shared" si="0"/>
        <v>7.1428571428571425E-2</v>
      </c>
      <c r="E25" s="35">
        <f t="shared" si="3"/>
        <v>22.222222222222221</v>
      </c>
      <c r="F25" s="36">
        <f t="shared" si="4"/>
        <v>0</v>
      </c>
      <c r="G25" s="1">
        <f t="shared" si="5"/>
        <v>72.222222222222229</v>
      </c>
      <c r="H25" s="27">
        <f t="shared" si="1"/>
        <v>7.2222222222222229E-2</v>
      </c>
      <c r="I25" s="50">
        <f t="shared" si="2"/>
        <v>1462.1990740740741</v>
      </c>
      <c r="J25" s="8">
        <f t="shared" si="7"/>
        <v>120.37037037037038</v>
      </c>
      <c r="K25" s="8">
        <f t="shared" si="6"/>
        <v>300.92592592592592</v>
      </c>
    </row>
    <row r="26" spans="1:14" x14ac:dyDescent="0.25">
      <c r="A26" t="s">
        <v>163</v>
      </c>
      <c r="B26" s="7"/>
      <c r="C26" s="7">
        <v>100</v>
      </c>
      <c r="D26" s="5">
        <f t="shared" si="0"/>
        <v>0.14285714285714285</v>
      </c>
      <c r="E26" s="35">
        <f t="shared" si="3"/>
        <v>22.222222222222221</v>
      </c>
      <c r="F26" s="36">
        <f t="shared" si="4"/>
        <v>0</v>
      </c>
      <c r="G26" s="1">
        <f t="shared" si="5"/>
        <v>122.22222222222223</v>
      </c>
      <c r="H26" s="27">
        <f t="shared" si="1"/>
        <v>0.12222222222222223</v>
      </c>
      <c r="I26" s="50">
        <f t="shared" si="2"/>
        <v>2474.4907407407409</v>
      </c>
      <c r="J26" s="8">
        <f t="shared" si="7"/>
        <v>203.70370370370372</v>
      </c>
      <c r="K26" s="8">
        <f t="shared" si="6"/>
        <v>509.2592592592593</v>
      </c>
    </row>
    <row r="27" spans="1:14" x14ac:dyDescent="0.25">
      <c r="A27" t="s">
        <v>164</v>
      </c>
      <c r="B27" s="7"/>
      <c r="C27" s="7">
        <v>100</v>
      </c>
      <c r="D27" s="5">
        <f t="shared" si="0"/>
        <v>0.14285714285714285</v>
      </c>
      <c r="E27" s="35">
        <f t="shared" si="3"/>
        <v>22.222222222222221</v>
      </c>
      <c r="F27" s="36">
        <f t="shared" ref="F27:F53" si="8">$F$21*D27</f>
        <v>0</v>
      </c>
      <c r="G27" s="1">
        <f t="shared" si="5"/>
        <v>122.22222222222223</v>
      </c>
      <c r="H27" s="27">
        <f t="shared" si="1"/>
        <v>0.12222222222222223</v>
      </c>
      <c r="I27" s="50">
        <f t="shared" si="2"/>
        <v>2474.4907407407409</v>
      </c>
      <c r="J27" s="8">
        <f t="shared" si="7"/>
        <v>203.70370370370372</v>
      </c>
      <c r="K27" s="8">
        <f t="shared" si="6"/>
        <v>509.2592592592593</v>
      </c>
    </row>
    <row r="28" spans="1:14" x14ac:dyDescent="0.25">
      <c r="A28" t="s">
        <v>165</v>
      </c>
      <c r="B28" s="7"/>
      <c r="C28" s="7">
        <v>100</v>
      </c>
      <c r="D28" s="5">
        <f t="shared" si="0"/>
        <v>0.14285714285714285</v>
      </c>
      <c r="E28" s="35">
        <f t="shared" si="3"/>
        <v>22.222222222222221</v>
      </c>
      <c r="F28" s="36">
        <f t="shared" si="8"/>
        <v>0</v>
      </c>
      <c r="G28" s="1">
        <f t="shared" si="5"/>
        <v>122.22222222222223</v>
      </c>
      <c r="H28" s="27">
        <f t="shared" si="1"/>
        <v>0.12222222222222223</v>
      </c>
      <c r="I28" s="50">
        <f t="shared" si="2"/>
        <v>2474.4907407407409</v>
      </c>
      <c r="J28" s="8">
        <f t="shared" si="7"/>
        <v>203.70370370370372</v>
      </c>
      <c r="K28" s="8">
        <f t="shared" si="6"/>
        <v>509.2592592592593</v>
      </c>
    </row>
    <row r="29" spans="1:14" x14ac:dyDescent="0.25">
      <c r="A29" t="s">
        <v>166</v>
      </c>
      <c r="B29" s="7"/>
      <c r="C29" s="7">
        <v>100</v>
      </c>
      <c r="D29" s="5">
        <f t="shared" si="0"/>
        <v>0.14285714285714285</v>
      </c>
      <c r="E29" s="35">
        <f t="shared" si="3"/>
        <v>22.222222222222221</v>
      </c>
      <c r="F29" s="36">
        <f t="shared" si="8"/>
        <v>0</v>
      </c>
      <c r="G29" s="1">
        <f t="shared" si="5"/>
        <v>122.22222222222223</v>
      </c>
      <c r="H29" s="27">
        <f t="shared" si="1"/>
        <v>0.12222222222222223</v>
      </c>
      <c r="I29" s="50">
        <f t="shared" si="2"/>
        <v>2474.4907407407409</v>
      </c>
      <c r="J29" s="8">
        <f t="shared" si="7"/>
        <v>203.70370370370372</v>
      </c>
      <c r="K29" s="8">
        <f t="shared" si="6"/>
        <v>509.2592592592593</v>
      </c>
    </row>
    <row r="30" spans="1:14" x14ac:dyDescent="0.25">
      <c r="A30" t="s">
        <v>167</v>
      </c>
      <c r="B30" s="7"/>
      <c r="C30" s="7">
        <v>100</v>
      </c>
      <c r="D30" s="5">
        <f t="shared" si="0"/>
        <v>0.14285714285714285</v>
      </c>
      <c r="E30" s="35">
        <f t="shared" si="3"/>
        <v>22.222222222222221</v>
      </c>
      <c r="F30" s="36">
        <f t="shared" si="8"/>
        <v>0</v>
      </c>
      <c r="G30" s="1">
        <f t="shared" si="5"/>
        <v>122.22222222222223</v>
      </c>
      <c r="H30" s="27">
        <f t="shared" si="1"/>
        <v>0.12222222222222223</v>
      </c>
      <c r="I30" s="50">
        <f t="shared" si="2"/>
        <v>2474.4907407407409</v>
      </c>
      <c r="J30" s="8">
        <f t="shared" si="7"/>
        <v>203.70370370370372</v>
      </c>
      <c r="K30" s="8">
        <f t="shared" si="6"/>
        <v>509.2592592592593</v>
      </c>
    </row>
    <row r="31" spans="1:14" x14ac:dyDescent="0.25">
      <c r="A31" t="s">
        <v>125</v>
      </c>
      <c r="B31" s="7"/>
      <c r="C31" s="7"/>
      <c r="D31" s="5">
        <f t="shared" si="0"/>
        <v>0</v>
      </c>
      <c r="E31" s="35">
        <f t="shared" si="3"/>
        <v>0</v>
      </c>
      <c r="F31" s="36">
        <f t="shared" si="8"/>
        <v>0</v>
      </c>
      <c r="G31" s="1">
        <f t="shared" ref="G31:G40" si="9">C31+E31+F31</f>
        <v>0</v>
      </c>
      <c r="H31" s="27">
        <f t="shared" si="1"/>
        <v>0</v>
      </c>
      <c r="I31" s="27"/>
      <c r="J31" s="8">
        <f t="shared" si="7"/>
        <v>0</v>
      </c>
      <c r="K31" s="8">
        <f t="shared" si="6"/>
        <v>0</v>
      </c>
    </row>
    <row r="32" spans="1:14" x14ac:dyDescent="0.25">
      <c r="A32" t="s">
        <v>126</v>
      </c>
      <c r="B32" s="7"/>
      <c r="C32" s="7"/>
      <c r="D32" s="5">
        <f t="shared" si="0"/>
        <v>0</v>
      </c>
      <c r="E32" s="35">
        <f t="shared" si="3"/>
        <v>0</v>
      </c>
      <c r="F32" s="36">
        <f t="shared" si="8"/>
        <v>0</v>
      </c>
      <c r="G32" s="1">
        <f t="shared" si="9"/>
        <v>0</v>
      </c>
      <c r="H32" s="27">
        <f t="shared" si="1"/>
        <v>0</v>
      </c>
      <c r="I32" s="27"/>
      <c r="J32" s="8">
        <f t="shared" si="7"/>
        <v>0</v>
      </c>
      <c r="K32" s="8">
        <f t="shared" si="6"/>
        <v>0</v>
      </c>
    </row>
    <row r="33" spans="1:11" x14ac:dyDescent="0.25">
      <c r="A33" t="s">
        <v>127</v>
      </c>
      <c r="B33" s="7"/>
      <c r="C33" s="7"/>
      <c r="D33" s="5">
        <f t="shared" si="0"/>
        <v>0</v>
      </c>
      <c r="E33" s="35">
        <f t="shared" si="3"/>
        <v>0</v>
      </c>
      <c r="F33" s="36">
        <f t="shared" si="8"/>
        <v>0</v>
      </c>
      <c r="G33" s="1">
        <f t="shared" si="9"/>
        <v>0</v>
      </c>
      <c r="H33" s="27">
        <f t="shared" si="1"/>
        <v>0</v>
      </c>
      <c r="I33" s="27"/>
      <c r="J33" s="8">
        <f t="shared" si="7"/>
        <v>0</v>
      </c>
      <c r="K33" s="8">
        <f t="shared" si="6"/>
        <v>0</v>
      </c>
    </row>
    <row r="34" spans="1:11" x14ac:dyDescent="0.25">
      <c r="A34" t="s">
        <v>128</v>
      </c>
      <c r="B34" s="7"/>
      <c r="C34" s="7"/>
      <c r="D34" s="5">
        <f t="shared" si="0"/>
        <v>0</v>
      </c>
      <c r="E34" s="35">
        <f t="shared" si="3"/>
        <v>0</v>
      </c>
      <c r="F34" s="36">
        <f t="shared" si="8"/>
        <v>0</v>
      </c>
      <c r="G34" s="1">
        <f t="shared" si="9"/>
        <v>0</v>
      </c>
      <c r="H34" s="27">
        <f t="shared" si="1"/>
        <v>0</v>
      </c>
      <c r="I34" s="27"/>
      <c r="J34" s="8">
        <f t="shared" si="7"/>
        <v>0</v>
      </c>
      <c r="K34" s="8">
        <f t="shared" si="6"/>
        <v>0</v>
      </c>
    </row>
    <row r="35" spans="1:11" x14ac:dyDescent="0.25">
      <c r="A35" t="s">
        <v>129</v>
      </c>
      <c r="B35" s="7"/>
      <c r="C35" s="7"/>
      <c r="D35" s="5">
        <f t="shared" si="0"/>
        <v>0</v>
      </c>
      <c r="E35" s="35">
        <f t="shared" si="3"/>
        <v>0</v>
      </c>
      <c r="F35" s="36">
        <f t="shared" si="8"/>
        <v>0</v>
      </c>
      <c r="G35" s="1">
        <f t="shared" si="9"/>
        <v>0</v>
      </c>
      <c r="H35" s="27">
        <f t="shared" si="1"/>
        <v>0</v>
      </c>
      <c r="I35" s="27"/>
      <c r="J35" s="8">
        <f t="shared" si="7"/>
        <v>0</v>
      </c>
      <c r="K35" s="8">
        <f t="shared" si="6"/>
        <v>0</v>
      </c>
    </row>
    <row r="36" spans="1:11" x14ac:dyDescent="0.25">
      <c r="A36" t="s">
        <v>130</v>
      </c>
      <c r="B36" s="7"/>
      <c r="C36" s="7"/>
      <c r="D36" s="5">
        <f t="shared" si="0"/>
        <v>0</v>
      </c>
      <c r="E36" s="35">
        <f t="shared" ref="E36:E40" si="10">IF(C36&gt;0,$E$21/$C$15,0)</f>
        <v>0</v>
      </c>
      <c r="F36" s="36">
        <f t="shared" ref="F36:F40" si="11">$F$21*D36</f>
        <v>0</v>
      </c>
      <c r="G36" s="1">
        <f t="shared" si="9"/>
        <v>0</v>
      </c>
      <c r="H36" s="27">
        <f t="shared" ref="H36:H40" si="12">G36/$H$18</f>
        <v>0</v>
      </c>
      <c r="I36" s="27"/>
      <c r="J36" s="8">
        <f t="shared" ref="J36:J40" si="13">H36*$J$21/12</f>
        <v>0</v>
      </c>
      <c r="K36" s="8">
        <f t="shared" ref="K36:K40" si="14">H36*$K$21/12</f>
        <v>0</v>
      </c>
    </row>
    <row r="37" spans="1:11" x14ac:dyDescent="0.25">
      <c r="A37" t="s">
        <v>131</v>
      </c>
      <c r="B37" s="7"/>
      <c r="C37" s="7"/>
      <c r="D37" s="5">
        <f t="shared" si="0"/>
        <v>0</v>
      </c>
      <c r="E37" s="35">
        <f t="shared" si="10"/>
        <v>0</v>
      </c>
      <c r="F37" s="36">
        <f t="shared" si="11"/>
        <v>0</v>
      </c>
      <c r="G37" s="1">
        <f t="shared" si="9"/>
        <v>0</v>
      </c>
      <c r="H37" s="27">
        <f t="shared" si="12"/>
        <v>0</v>
      </c>
      <c r="I37" s="27"/>
      <c r="J37" s="8">
        <f t="shared" si="13"/>
        <v>0</v>
      </c>
      <c r="K37" s="8">
        <f t="shared" si="14"/>
        <v>0</v>
      </c>
    </row>
    <row r="38" spans="1:11" x14ac:dyDescent="0.25">
      <c r="A38" t="s">
        <v>132</v>
      </c>
      <c r="B38" s="7"/>
      <c r="C38" s="7"/>
      <c r="D38" s="5">
        <f t="shared" si="0"/>
        <v>0</v>
      </c>
      <c r="E38" s="35">
        <f t="shared" si="10"/>
        <v>0</v>
      </c>
      <c r="F38" s="36">
        <f t="shared" si="11"/>
        <v>0</v>
      </c>
      <c r="G38" s="1">
        <f t="shared" si="9"/>
        <v>0</v>
      </c>
      <c r="H38" s="27">
        <f t="shared" si="12"/>
        <v>0</v>
      </c>
      <c r="I38" s="27"/>
      <c r="J38" s="8">
        <f t="shared" si="13"/>
        <v>0</v>
      </c>
      <c r="K38" s="8">
        <f t="shared" si="14"/>
        <v>0</v>
      </c>
    </row>
    <row r="39" spans="1:11" x14ac:dyDescent="0.25">
      <c r="A39" t="s">
        <v>133</v>
      </c>
      <c r="B39" s="7"/>
      <c r="C39" s="7"/>
      <c r="D39" s="5">
        <f t="shared" si="0"/>
        <v>0</v>
      </c>
      <c r="E39" s="35">
        <f t="shared" si="10"/>
        <v>0</v>
      </c>
      <c r="F39" s="36">
        <f t="shared" si="11"/>
        <v>0</v>
      </c>
      <c r="G39" s="1">
        <f t="shared" si="9"/>
        <v>0</v>
      </c>
      <c r="H39" s="27">
        <f t="shared" si="12"/>
        <v>0</v>
      </c>
      <c r="I39" s="27"/>
      <c r="J39" s="8">
        <f t="shared" si="13"/>
        <v>0</v>
      </c>
      <c r="K39" s="8">
        <f t="shared" si="14"/>
        <v>0</v>
      </c>
    </row>
    <row r="40" spans="1:11" x14ac:dyDescent="0.25">
      <c r="A40" t="s">
        <v>134</v>
      </c>
      <c r="B40" s="7"/>
      <c r="C40" s="7"/>
      <c r="D40" s="5">
        <f t="shared" si="0"/>
        <v>0</v>
      </c>
      <c r="E40" s="35">
        <f t="shared" si="10"/>
        <v>0</v>
      </c>
      <c r="F40" s="36">
        <f t="shared" si="11"/>
        <v>0</v>
      </c>
      <c r="G40" s="1">
        <f t="shared" si="9"/>
        <v>0</v>
      </c>
      <c r="H40" s="27">
        <f t="shared" si="12"/>
        <v>0</v>
      </c>
      <c r="I40" s="27"/>
      <c r="J40" s="8">
        <f t="shared" si="13"/>
        <v>0</v>
      </c>
      <c r="K40" s="8">
        <f t="shared" si="14"/>
        <v>0</v>
      </c>
    </row>
    <row r="41" spans="1:11" x14ac:dyDescent="0.25">
      <c r="A41" t="s">
        <v>135</v>
      </c>
      <c r="B41" s="7"/>
      <c r="C41" s="7"/>
      <c r="D41" s="5">
        <f t="shared" si="0"/>
        <v>0</v>
      </c>
      <c r="E41" s="35">
        <f t="shared" ref="E41:E48" si="15">IF(C41&gt;0,$E$21/$C$15,0)</f>
        <v>0</v>
      </c>
      <c r="F41" s="36">
        <f t="shared" ref="F41:F48" si="16">$F$21*D41</f>
        <v>0</v>
      </c>
      <c r="G41" s="1">
        <f t="shared" si="5"/>
        <v>0</v>
      </c>
      <c r="H41" s="27">
        <f t="shared" ref="H41:H48" si="17">G41/$H$18</f>
        <v>0</v>
      </c>
      <c r="I41" s="27"/>
      <c r="J41" s="8">
        <f t="shared" ref="J41:J48" si="18">H41*$J$21/12</f>
        <v>0</v>
      </c>
      <c r="K41" s="8">
        <f t="shared" ref="K41:K48" si="19">H41*$K$21/12</f>
        <v>0</v>
      </c>
    </row>
    <row r="42" spans="1:11" x14ac:dyDescent="0.25">
      <c r="A42" t="s">
        <v>168</v>
      </c>
      <c r="B42" s="7"/>
      <c r="C42" s="7"/>
      <c r="D42" s="5">
        <f t="shared" si="0"/>
        <v>0</v>
      </c>
      <c r="E42" s="35">
        <f t="shared" ref="E42:E43" si="20">IF(C42&gt;0,$E$21/$C$15,0)</f>
        <v>0</v>
      </c>
      <c r="F42" s="36">
        <f t="shared" ref="F42:F43" si="21">$F$21*D42</f>
        <v>0</v>
      </c>
      <c r="G42" s="1">
        <f t="shared" si="5"/>
        <v>0</v>
      </c>
      <c r="H42" s="27">
        <f t="shared" ref="H42:H43" si="22">G42/$H$18</f>
        <v>0</v>
      </c>
      <c r="I42" s="27"/>
      <c r="J42" s="8">
        <f t="shared" ref="J42:J43" si="23">H42*$J$21/12</f>
        <v>0</v>
      </c>
      <c r="K42" s="8">
        <f t="shared" ref="K42:K43" si="24">H42*$K$21/12</f>
        <v>0</v>
      </c>
    </row>
    <row r="43" spans="1:11" x14ac:dyDescent="0.25">
      <c r="A43" t="s">
        <v>169</v>
      </c>
      <c r="B43" s="7"/>
      <c r="C43" s="7"/>
      <c r="D43" s="5">
        <f t="shared" si="0"/>
        <v>0</v>
      </c>
      <c r="E43" s="35">
        <f t="shared" si="20"/>
        <v>0</v>
      </c>
      <c r="F43" s="36">
        <f t="shared" si="21"/>
        <v>0</v>
      </c>
      <c r="G43" s="1">
        <f t="shared" si="5"/>
        <v>0</v>
      </c>
      <c r="H43" s="27">
        <f t="shared" si="22"/>
        <v>0</v>
      </c>
      <c r="I43" s="27"/>
      <c r="J43" s="8">
        <f t="shared" si="23"/>
        <v>0</v>
      </c>
      <c r="K43" s="8">
        <f t="shared" si="24"/>
        <v>0</v>
      </c>
    </row>
    <row r="44" spans="1:11" x14ac:dyDescent="0.25">
      <c r="A44" t="s">
        <v>170</v>
      </c>
      <c r="B44" s="7"/>
      <c r="C44" s="7"/>
      <c r="D44" s="5">
        <f t="shared" si="0"/>
        <v>0</v>
      </c>
      <c r="E44" s="35">
        <f t="shared" si="15"/>
        <v>0</v>
      </c>
      <c r="F44" s="36">
        <f t="shared" si="16"/>
        <v>0</v>
      </c>
      <c r="G44" s="1">
        <f t="shared" si="5"/>
        <v>0</v>
      </c>
      <c r="H44" s="27">
        <f t="shared" si="17"/>
        <v>0</v>
      </c>
      <c r="I44" s="27"/>
      <c r="J44" s="8">
        <f t="shared" si="18"/>
        <v>0</v>
      </c>
      <c r="K44" s="8">
        <f t="shared" si="19"/>
        <v>0</v>
      </c>
    </row>
    <row r="45" spans="1:11" x14ac:dyDescent="0.25">
      <c r="A45" t="s">
        <v>171</v>
      </c>
      <c r="B45" s="7"/>
      <c r="C45" s="7"/>
      <c r="D45" s="5">
        <f t="shared" si="0"/>
        <v>0</v>
      </c>
      <c r="E45" s="35">
        <f t="shared" si="15"/>
        <v>0</v>
      </c>
      <c r="F45" s="36">
        <f t="shared" si="16"/>
        <v>0</v>
      </c>
      <c r="G45" s="1">
        <f t="shared" si="5"/>
        <v>0</v>
      </c>
      <c r="H45" s="27">
        <f t="shared" si="17"/>
        <v>0</v>
      </c>
      <c r="I45" s="27"/>
      <c r="J45" s="8">
        <f t="shared" si="18"/>
        <v>0</v>
      </c>
      <c r="K45" s="8">
        <f t="shared" si="19"/>
        <v>0</v>
      </c>
    </row>
    <row r="46" spans="1:11" x14ac:dyDescent="0.25">
      <c r="A46" t="s">
        <v>172</v>
      </c>
      <c r="B46" s="7"/>
      <c r="C46" s="7"/>
      <c r="D46" s="5">
        <f t="shared" si="0"/>
        <v>0</v>
      </c>
      <c r="E46" s="35">
        <f t="shared" si="15"/>
        <v>0</v>
      </c>
      <c r="F46" s="36">
        <f t="shared" si="16"/>
        <v>0</v>
      </c>
      <c r="G46" s="1">
        <f t="shared" ref="G46:G48" si="25">C46+E46+F46</f>
        <v>0</v>
      </c>
      <c r="H46" s="27">
        <f t="shared" si="17"/>
        <v>0</v>
      </c>
      <c r="I46" s="27"/>
      <c r="J46" s="8">
        <f t="shared" si="18"/>
        <v>0</v>
      </c>
      <c r="K46" s="8">
        <f t="shared" si="19"/>
        <v>0</v>
      </c>
    </row>
    <row r="47" spans="1:11" x14ac:dyDescent="0.25">
      <c r="A47" t="s">
        <v>173</v>
      </c>
      <c r="B47" s="7"/>
      <c r="C47" s="7"/>
      <c r="D47" s="5">
        <f t="shared" si="0"/>
        <v>0</v>
      </c>
      <c r="E47" s="35">
        <f t="shared" si="15"/>
        <v>0</v>
      </c>
      <c r="F47" s="36">
        <f t="shared" si="16"/>
        <v>0</v>
      </c>
      <c r="G47" s="1">
        <f t="shared" si="25"/>
        <v>0</v>
      </c>
      <c r="H47" s="27">
        <f t="shared" si="17"/>
        <v>0</v>
      </c>
      <c r="I47" s="27"/>
      <c r="J47" s="8">
        <f t="shared" si="18"/>
        <v>0</v>
      </c>
      <c r="K47" s="8">
        <f t="shared" si="19"/>
        <v>0</v>
      </c>
    </row>
    <row r="48" spans="1:11" x14ac:dyDescent="0.25">
      <c r="A48" t="s">
        <v>174</v>
      </c>
      <c r="B48" s="7"/>
      <c r="C48" s="7"/>
      <c r="D48" s="5">
        <f t="shared" si="0"/>
        <v>0</v>
      </c>
      <c r="E48" s="35">
        <f t="shared" si="15"/>
        <v>0</v>
      </c>
      <c r="F48" s="36">
        <f t="shared" si="16"/>
        <v>0</v>
      </c>
      <c r="G48" s="1">
        <f t="shared" si="25"/>
        <v>0</v>
      </c>
      <c r="H48" s="27">
        <f t="shared" si="17"/>
        <v>0</v>
      </c>
      <c r="I48" s="27"/>
      <c r="J48" s="8">
        <f t="shared" si="18"/>
        <v>0</v>
      </c>
      <c r="K48" s="8">
        <f t="shared" si="19"/>
        <v>0</v>
      </c>
    </row>
    <row r="49" spans="1:11" x14ac:dyDescent="0.25">
      <c r="A49" t="s">
        <v>175</v>
      </c>
      <c r="B49" s="7"/>
      <c r="C49" s="7"/>
      <c r="D49" s="5">
        <f t="shared" si="0"/>
        <v>0</v>
      </c>
      <c r="E49" s="35">
        <f t="shared" si="3"/>
        <v>0</v>
      </c>
      <c r="F49" s="36">
        <f t="shared" si="8"/>
        <v>0</v>
      </c>
      <c r="G49" s="1">
        <f t="shared" si="5"/>
        <v>0</v>
      </c>
      <c r="H49" s="27">
        <f t="shared" si="1"/>
        <v>0</v>
      </c>
      <c r="I49" s="27"/>
      <c r="J49" s="8">
        <f t="shared" si="7"/>
        <v>0</v>
      </c>
      <c r="K49" s="8">
        <f t="shared" si="6"/>
        <v>0</v>
      </c>
    </row>
    <row r="50" spans="1:11" x14ac:dyDescent="0.25">
      <c r="A50" t="s">
        <v>176</v>
      </c>
      <c r="B50" s="7"/>
      <c r="C50" s="7"/>
      <c r="D50" s="5">
        <f t="shared" si="0"/>
        <v>0</v>
      </c>
      <c r="E50" s="35">
        <f t="shared" si="3"/>
        <v>0</v>
      </c>
      <c r="F50" s="36">
        <f t="shared" si="8"/>
        <v>0</v>
      </c>
      <c r="G50" s="1">
        <f t="shared" si="5"/>
        <v>0</v>
      </c>
      <c r="H50" s="27">
        <f t="shared" si="1"/>
        <v>0</v>
      </c>
      <c r="I50" s="27"/>
      <c r="J50" s="8">
        <f t="shared" si="7"/>
        <v>0</v>
      </c>
      <c r="K50" s="8">
        <f t="shared" si="6"/>
        <v>0</v>
      </c>
    </row>
    <row r="51" spans="1:11" x14ac:dyDescent="0.25">
      <c r="A51" t="s">
        <v>177</v>
      </c>
      <c r="B51" s="7"/>
      <c r="C51" s="7"/>
      <c r="D51" s="5">
        <f t="shared" si="0"/>
        <v>0</v>
      </c>
      <c r="E51" s="35">
        <f t="shared" si="3"/>
        <v>0</v>
      </c>
      <c r="F51" s="36">
        <f t="shared" si="8"/>
        <v>0</v>
      </c>
      <c r="G51" s="1">
        <f t="shared" si="5"/>
        <v>0</v>
      </c>
      <c r="H51" s="27">
        <f t="shared" si="1"/>
        <v>0</v>
      </c>
      <c r="I51" s="27"/>
      <c r="J51" s="8">
        <f t="shared" si="7"/>
        <v>0</v>
      </c>
      <c r="K51" s="8">
        <f t="shared" si="6"/>
        <v>0</v>
      </c>
    </row>
    <row r="52" spans="1:11" x14ac:dyDescent="0.25">
      <c r="A52" t="s">
        <v>178</v>
      </c>
      <c r="B52" s="7"/>
      <c r="C52" s="7"/>
      <c r="D52" s="5">
        <f t="shared" si="0"/>
        <v>0</v>
      </c>
      <c r="E52" s="35">
        <f t="shared" si="3"/>
        <v>0</v>
      </c>
      <c r="F52" s="36">
        <f t="shared" si="8"/>
        <v>0</v>
      </c>
      <c r="G52" s="1">
        <f t="shared" si="5"/>
        <v>0</v>
      </c>
      <c r="H52" s="27">
        <f t="shared" si="1"/>
        <v>0</v>
      </c>
      <c r="I52" s="27"/>
      <c r="J52" s="8">
        <f t="shared" si="7"/>
        <v>0</v>
      </c>
      <c r="K52" s="8">
        <f t="shared" si="6"/>
        <v>0</v>
      </c>
    </row>
    <row r="53" spans="1:11" x14ac:dyDescent="0.25">
      <c r="A53" t="s">
        <v>179</v>
      </c>
      <c r="B53" s="7"/>
      <c r="C53" s="7"/>
      <c r="D53" s="5">
        <f t="shared" si="0"/>
        <v>0</v>
      </c>
      <c r="E53" s="35">
        <f t="shared" si="3"/>
        <v>0</v>
      </c>
      <c r="F53" s="36">
        <f t="shared" si="8"/>
        <v>0</v>
      </c>
      <c r="G53" s="1">
        <f t="shared" si="5"/>
        <v>0</v>
      </c>
      <c r="H53" s="27">
        <f t="shared" si="1"/>
        <v>0</v>
      </c>
      <c r="I53" s="27"/>
      <c r="J53" s="8">
        <f t="shared" si="7"/>
        <v>0</v>
      </c>
      <c r="K53" s="8">
        <f t="shared" si="6"/>
        <v>0</v>
      </c>
    </row>
    <row r="54" spans="1:11" x14ac:dyDescent="0.25">
      <c r="A54" t="s">
        <v>180</v>
      </c>
      <c r="B54" s="7"/>
      <c r="C54" s="7"/>
      <c r="D54" s="5">
        <f t="shared" si="0"/>
        <v>0</v>
      </c>
      <c r="E54" s="35">
        <f t="shared" si="3"/>
        <v>0</v>
      </c>
      <c r="F54" s="36">
        <f t="shared" si="4"/>
        <v>0</v>
      </c>
      <c r="G54" s="1">
        <f t="shared" si="5"/>
        <v>0</v>
      </c>
      <c r="H54" s="27">
        <f t="shared" si="1"/>
        <v>0</v>
      </c>
      <c r="I54" s="27"/>
      <c r="J54" s="8">
        <f t="shared" si="7"/>
        <v>0</v>
      </c>
      <c r="K54" s="8">
        <f t="shared" si="6"/>
        <v>0</v>
      </c>
    </row>
    <row r="55" spans="1:11" x14ac:dyDescent="0.25">
      <c r="C55" s="3">
        <f t="shared" ref="C55:H55" si="26">SUM(C22:C54)</f>
        <v>700</v>
      </c>
      <c r="D55" s="6">
        <f t="shared" si="26"/>
        <v>0.99999999999999978</v>
      </c>
      <c r="E55" s="37">
        <f t="shared" si="26"/>
        <v>200.00000000000003</v>
      </c>
      <c r="F55" s="31">
        <f t="shared" si="26"/>
        <v>0</v>
      </c>
      <c r="G55" s="3">
        <f t="shared" si="26"/>
        <v>900</v>
      </c>
      <c r="H55" s="4">
        <f t="shared" si="26"/>
        <v>0.90000000000000013</v>
      </c>
      <c r="I55" s="28">
        <f>SUM(I22:I54)</f>
        <v>18221.25</v>
      </c>
      <c r="J55" s="28">
        <f>SUM(J22:J54)</f>
        <v>1500</v>
      </c>
      <c r="K55" s="28">
        <f>SUM(K22:K54)</f>
        <v>3749.9999999999995</v>
      </c>
    </row>
    <row r="56" spans="1:11" ht="15.75" thickBot="1" x14ac:dyDescent="0.3">
      <c r="A56" s="124" t="s">
        <v>124</v>
      </c>
    </row>
    <row r="57" spans="1:11" x14ac:dyDescent="0.25">
      <c r="A57" s="112" t="s">
        <v>0</v>
      </c>
      <c r="B57" s="113"/>
      <c r="C57" s="137">
        <f>C6</f>
        <v>100</v>
      </c>
      <c r="D57" s="113"/>
      <c r="E57" s="113" t="s">
        <v>44</v>
      </c>
      <c r="F57" s="113"/>
      <c r="G57" s="113"/>
      <c r="H57" s="114">
        <f>C10</f>
        <v>0.1</v>
      </c>
      <c r="I57" s="114"/>
      <c r="J57" s="115">
        <f>H57*J21</f>
        <v>2000</v>
      </c>
      <c r="K57" s="116">
        <f>H57*K21</f>
        <v>5000</v>
      </c>
    </row>
    <row r="58" spans="1:11" x14ac:dyDescent="0.25">
      <c r="A58" s="117" t="s">
        <v>35</v>
      </c>
      <c r="C58" s="138">
        <f>E21</f>
        <v>200</v>
      </c>
      <c r="D58" t="s">
        <v>64</v>
      </c>
      <c r="K58" s="118"/>
    </row>
    <row r="59" spans="1:11" ht="15.75" thickBot="1" x14ac:dyDescent="0.3">
      <c r="A59" s="119" t="s">
        <v>47</v>
      </c>
      <c r="B59" s="120"/>
      <c r="C59" s="139">
        <f>SUM(C55:C58)</f>
        <v>1000</v>
      </c>
      <c r="D59" s="120"/>
      <c r="E59" s="120"/>
      <c r="F59" s="120"/>
      <c r="G59" s="120"/>
      <c r="H59" s="121">
        <f>SUM(H55:H57)</f>
        <v>1.0000000000000002</v>
      </c>
      <c r="I59" s="121"/>
      <c r="J59" s="122">
        <f>(J55*12)+J57</f>
        <v>20000</v>
      </c>
      <c r="K59" s="123">
        <f>(K55*12)+K57</f>
        <v>49999.999999999993</v>
      </c>
    </row>
    <row r="62" spans="1:11" s="2" customFormat="1" x14ac:dyDescent="0.25">
      <c r="A62" s="2" t="s">
        <v>36</v>
      </c>
    </row>
    <row r="63" spans="1:11" x14ac:dyDescent="0.25">
      <c r="B63" s="13" t="s">
        <v>45</v>
      </c>
      <c r="C63" s="14"/>
      <c r="D63" s="14"/>
      <c r="E63" s="14"/>
    </row>
    <row r="64" spans="1:11" x14ac:dyDescent="0.25">
      <c r="B64" s="2"/>
    </row>
    <row r="65" spans="1:5" x14ac:dyDescent="0.25">
      <c r="C65" t="s">
        <v>57</v>
      </c>
      <c r="D65" t="s">
        <v>56</v>
      </c>
    </row>
    <row r="66" spans="1:5" x14ac:dyDescent="0.25">
      <c r="B66" s="10" t="s">
        <v>39</v>
      </c>
      <c r="C66" s="10" t="s">
        <v>37</v>
      </c>
      <c r="D66" s="10" t="s">
        <v>41</v>
      </c>
      <c r="E66" s="10" t="s">
        <v>38</v>
      </c>
    </row>
    <row r="67" spans="1:5" x14ac:dyDescent="0.25">
      <c r="B67" s="16" t="s">
        <v>52</v>
      </c>
      <c r="C67" s="19"/>
      <c r="D67" s="10"/>
      <c r="E67" s="10"/>
    </row>
    <row r="68" spans="1:5" x14ac:dyDescent="0.25">
      <c r="B68" s="16" t="s">
        <v>110</v>
      </c>
      <c r="C68" s="17">
        <v>20000000</v>
      </c>
      <c r="D68" s="18">
        <v>0.1</v>
      </c>
      <c r="E68" s="12">
        <f t="shared" ref="E68:E70" si="27">C68*D68</f>
        <v>2000000</v>
      </c>
    </row>
    <row r="69" spans="1:5" x14ac:dyDescent="0.25">
      <c r="B69" s="16" t="s">
        <v>111</v>
      </c>
      <c r="C69" s="17">
        <v>20000</v>
      </c>
      <c r="D69" s="18">
        <v>1</v>
      </c>
      <c r="E69" s="12">
        <f t="shared" si="27"/>
        <v>20000</v>
      </c>
    </row>
    <row r="70" spans="1:5" x14ac:dyDescent="0.25">
      <c r="B70" s="16" t="s">
        <v>112</v>
      </c>
      <c r="C70" s="17"/>
      <c r="D70" s="18">
        <v>1</v>
      </c>
      <c r="E70" s="12">
        <f t="shared" si="27"/>
        <v>0</v>
      </c>
    </row>
    <row r="71" spans="1:5" x14ac:dyDescent="0.25">
      <c r="B71" s="16" t="s">
        <v>53</v>
      </c>
      <c r="C71" s="17">
        <v>50000</v>
      </c>
      <c r="D71" s="18">
        <v>1</v>
      </c>
      <c r="E71" s="12">
        <f t="shared" ref="E71:E79" si="28">C71*D71</f>
        <v>50000</v>
      </c>
    </row>
    <row r="72" spans="1:5" x14ac:dyDescent="0.25">
      <c r="B72" s="16" t="s">
        <v>54</v>
      </c>
      <c r="C72" s="17">
        <v>20000</v>
      </c>
      <c r="D72" s="18">
        <v>1</v>
      </c>
      <c r="E72" s="12">
        <f t="shared" si="28"/>
        <v>20000</v>
      </c>
    </row>
    <row r="73" spans="1:5" x14ac:dyDescent="0.25">
      <c r="B73" s="16" t="s">
        <v>46</v>
      </c>
      <c r="C73" s="17">
        <v>10000</v>
      </c>
      <c r="D73" s="18">
        <v>1</v>
      </c>
      <c r="E73" s="12">
        <f t="shared" si="28"/>
        <v>10000</v>
      </c>
    </row>
    <row r="74" spans="1:5" x14ac:dyDescent="0.25">
      <c r="B74" s="16" t="s">
        <v>58</v>
      </c>
      <c r="C74" s="17">
        <v>20000</v>
      </c>
      <c r="D74" s="18">
        <v>1</v>
      </c>
      <c r="E74" s="12">
        <f t="shared" si="28"/>
        <v>20000</v>
      </c>
    </row>
    <row r="75" spans="1:5" x14ac:dyDescent="0.25">
      <c r="B75" s="16" t="s">
        <v>55</v>
      </c>
      <c r="C75" s="17">
        <v>10000</v>
      </c>
      <c r="D75" s="18">
        <v>1</v>
      </c>
      <c r="E75" s="12">
        <f t="shared" si="28"/>
        <v>10000</v>
      </c>
    </row>
    <row r="76" spans="1:5" x14ac:dyDescent="0.25">
      <c r="B76" s="16" t="s">
        <v>105</v>
      </c>
      <c r="C76" s="17">
        <v>199500</v>
      </c>
      <c r="D76" s="18">
        <v>1</v>
      </c>
      <c r="E76" s="12">
        <f t="shared" si="28"/>
        <v>199500</v>
      </c>
    </row>
    <row r="77" spans="1:5" x14ac:dyDescent="0.25">
      <c r="B77" s="16" t="s">
        <v>72</v>
      </c>
      <c r="C77" s="17"/>
      <c r="D77" s="18">
        <v>1</v>
      </c>
      <c r="E77" s="12">
        <f t="shared" si="28"/>
        <v>0</v>
      </c>
    </row>
    <row r="78" spans="1:5" x14ac:dyDescent="0.25">
      <c r="A78" t="s">
        <v>44</v>
      </c>
      <c r="B78" s="16" t="s">
        <v>181</v>
      </c>
      <c r="C78" s="17"/>
      <c r="D78" s="18">
        <v>1</v>
      </c>
      <c r="E78" s="12">
        <f t="shared" si="28"/>
        <v>0</v>
      </c>
    </row>
    <row r="79" spans="1:5" ht="30" x14ac:dyDescent="0.25">
      <c r="B79" s="45" t="s">
        <v>73</v>
      </c>
      <c r="C79" s="17"/>
      <c r="D79" s="18">
        <v>0.5</v>
      </c>
      <c r="E79" s="12">
        <f t="shared" si="28"/>
        <v>0</v>
      </c>
    </row>
    <row r="80" spans="1:5" ht="29.25" customHeight="1" x14ac:dyDescent="0.25">
      <c r="B80" s="45" t="s">
        <v>74</v>
      </c>
      <c r="C80" s="17">
        <v>100000</v>
      </c>
      <c r="D80" s="18">
        <v>1</v>
      </c>
      <c r="E80" s="12">
        <f>C80*D80</f>
        <v>100000</v>
      </c>
    </row>
    <row r="81" spans="1:5" x14ac:dyDescent="0.25">
      <c r="B81" s="10"/>
      <c r="C81" s="19"/>
      <c r="D81" s="10"/>
      <c r="E81" s="10"/>
    </row>
    <row r="82" spans="1:5" x14ac:dyDescent="0.25">
      <c r="B82" s="10"/>
      <c r="C82" s="19"/>
      <c r="D82" s="10"/>
      <c r="E82" s="10"/>
    </row>
    <row r="83" spans="1:5" x14ac:dyDescent="0.25">
      <c r="B83" s="10"/>
      <c r="C83" s="19"/>
      <c r="D83" s="10"/>
      <c r="E83" s="10"/>
    </row>
    <row r="84" spans="1:5" x14ac:dyDescent="0.25">
      <c r="B84" s="10" t="s">
        <v>44</v>
      </c>
      <c r="C84" s="39" t="s">
        <v>44</v>
      </c>
      <c r="D84" s="40"/>
      <c r="E84" s="10"/>
    </row>
    <row r="85" spans="1:5" x14ac:dyDescent="0.25">
      <c r="B85" s="10" t="s">
        <v>40</v>
      </c>
      <c r="C85" s="11">
        <f>SUM(C67:C84)</f>
        <v>20429500</v>
      </c>
      <c r="D85" s="10"/>
      <c r="E85" s="15">
        <f>SUM(E67:E84)</f>
        <v>2429500</v>
      </c>
    </row>
    <row r="87" spans="1:5" x14ac:dyDescent="0.25">
      <c r="B87" t="s">
        <v>69</v>
      </c>
      <c r="E87" s="41">
        <f>E85</f>
        <v>2429500</v>
      </c>
    </row>
    <row r="89" spans="1:5" x14ac:dyDescent="0.25">
      <c r="B89" t="s">
        <v>65</v>
      </c>
    </row>
    <row r="92" spans="1:5" x14ac:dyDescent="0.25">
      <c r="A92" s="2" t="s">
        <v>42</v>
      </c>
    </row>
    <row r="93" spans="1:5" x14ac:dyDescent="0.25">
      <c r="A93" s="145" t="s">
        <v>48</v>
      </c>
      <c r="B93" s="146"/>
    </row>
    <row r="95" spans="1:5" x14ac:dyDescent="0.25">
      <c r="A95" s="47" t="s">
        <v>43</v>
      </c>
      <c r="B95" s="47"/>
      <c r="C95" s="47"/>
    </row>
    <row r="96" spans="1:5" x14ac:dyDescent="0.25">
      <c r="A96" s="47"/>
      <c r="B96" s="47"/>
      <c r="C96" s="47"/>
    </row>
    <row r="97" spans="1:12" x14ac:dyDescent="0.25">
      <c r="A97" s="47" t="s">
        <v>75</v>
      </c>
      <c r="B97" s="47"/>
      <c r="C97" s="48">
        <f>E85*C9</f>
        <v>2186550</v>
      </c>
    </row>
    <row r="98" spans="1:12" x14ac:dyDescent="0.25">
      <c r="A98" s="47"/>
      <c r="B98" s="47"/>
      <c r="C98" s="47"/>
    </row>
    <row r="99" spans="1:12" x14ac:dyDescent="0.25">
      <c r="A99" s="47" t="s">
        <v>76</v>
      </c>
      <c r="B99" s="47"/>
      <c r="C99" s="49">
        <f>C97/C7</f>
        <v>2429.5</v>
      </c>
    </row>
    <row r="100" spans="1:12" x14ac:dyDescent="0.25">
      <c r="A100" s="47"/>
      <c r="B100" s="47"/>
      <c r="C100" s="47"/>
    </row>
    <row r="102" spans="1:12" x14ac:dyDescent="0.25">
      <c r="A102" s="2" t="s">
        <v>155</v>
      </c>
    </row>
    <row r="103" spans="1:12" x14ac:dyDescent="0.25">
      <c r="A103" s="133" t="s">
        <v>149</v>
      </c>
      <c r="B103" s="132"/>
      <c r="C103" s="132"/>
      <c r="D103" s="132"/>
      <c r="E103" s="132"/>
      <c r="F103" s="132"/>
      <c r="G103" s="132"/>
      <c r="H103" s="134"/>
      <c r="I103" s="132"/>
      <c r="J103" s="132"/>
      <c r="K103" s="132"/>
    </row>
    <row r="104" spans="1:12" x14ac:dyDescent="0.25">
      <c r="A104" s="133"/>
      <c r="B104" s="132"/>
      <c r="C104" s="132"/>
      <c r="D104" s="132"/>
      <c r="E104" s="132"/>
      <c r="F104" s="132"/>
      <c r="G104" s="132"/>
      <c r="H104" s="132"/>
      <c r="I104" s="132"/>
      <c r="J104" s="132"/>
      <c r="K104" s="132"/>
    </row>
    <row r="105" spans="1:12" x14ac:dyDescent="0.25">
      <c r="A105" s="132" t="s">
        <v>147</v>
      </c>
      <c r="B105" s="132"/>
      <c r="C105" s="141"/>
      <c r="D105" s="142"/>
      <c r="E105" s="142"/>
      <c r="F105" s="142"/>
      <c r="G105" s="143"/>
      <c r="H105" s="132"/>
      <c r="I105" s="132" t="s">
        <v>145</v>
      </c>
      <c r="J105" s="132"/>
      <c r="K105" s="132"/>
      <c r="L105" s="132"/>
    </row>
    <row r="106" spans="1:12" x14ac:dyDescent="0.25">
      <c r="A106" s="132"/>
      <c r="B106" s="132"/>
      <c r="C106" s="132"/>
      <c r="D106" s="132"/>
      <c r="E106" s="132"/>
      <c r="F106" s="132"/>
      <c r="G106" s="132"/>
      <c r="H106" s="132"/>
      <c r="I106" s="132"/>
      <c r="J106" s="132"/>
      <c r="K106" s="132"/>
      <c r="L106" s="132"/>
    </row>
    <row r="107" spans="1:12" x14ac:dyDescent="0.25">
      <c r="A107" s="132" t="s">
        <v>148</v>
      </c>
      <c r="B107" s="132"/>
      <c r="C107" s="141"/>
      <c r="D107" s="142"/>
      <c r="E107" s="142"/>
      <c r="F107" s="142"/>
      <c r="G107" s="143"/>
      <c r="H107" s="132"/>
      <c r="I107" s="132" t="s">
        <v>156</v>
      </c>
      <c r="J107" s="132"/>
    </row>
    <row r="108" spans="1:12" x14ac:dyDescent="0.25">
      <c r="A108" s="132"/>
      <c r="B108" s="132"/>
      <c r="C108" s="132"/>
      <c r="D108" s="132"/>
      <c r="E108" s="132"/>
      <c r="F108" s="132"/>
      <c r="G108" s="132"/>
      <c r="H108" s="132"/>
      <c r="I108" s="132"/>
      <c r="J108" s="132"/>
    </row>
    <row r="109" spans="1:12" x14ac:dyDescent="0.25">
      <c r="A109" s="133" t="s">
        <v>150</v>
      </c>
      <c r="B109" s="133"/>
      <c r="C109" s="134"/>
      <c r="D109" s="134"/>
      <c r="E109" s="134"/>
      <c r="F109" s="134"/>
      <c r="G109" s="134"/>
      <c r="H109" s="132"/>
      <c r="I109" s="134"/>
      <c r="J109" s="132"/>
    </row>
    <row r="110" spans="1:12" x14ac:dyDescent="0.25">
      <c r="A110" s="133"/>
      <c r="B110" s="133"/>
      <c r="C110" s="132"/>
      <c r="D110" s="132"/>
      <c r="E110" s="132"/>
      <c r="F110" s="132"/>
      <c r="G110" s="132"/>
      <c r="H110" s="132"/>
      <c r="I110" s="132"/>
      <c r="J110" s="132"/>
    </row>
    <row r="111" spans="1:12" x14ac:dyDescent="0.25">
      <c r="A111" s="132" t="s">
        <v>151</v>
      </c>
      <c r="B111" s="132"/>
      <c r="C111" s="141"/>
      <c r="D111" s="142"/>
      <c r="E111" s="142"/>
      <c r="F111" s="142"/>
      <c r="G111" s="143"/>
      <c r="H111" s="132"/>
      <c r="I111" s="132" t="s">
        <v>156</v>
      </c>
      <c r="J111" s="132"/>
    </row>
    <row r="112" spans="1:12" x14ac:dyDescent="0.25">
      <c r="A112" s="132"/>
      <c r="B112" s="132"/>
      <c r="C112" s="132"/>
      <c r="D112" s="132"/>
      <c r="E112" s="132"/>
      <c r="F112" s="132"/>
      <c r="G112" s="132"/>
      <c r="H112" s="132"/>
      <c r="I112" s="132"/>
      <c r="J112" s="132"/>
    </row>
    <row r="113" spans="1:10" x14ac:dyDescent="0.25">
      <c r="A113" s="133" t="s">
        <v>141</v>
      </c>
      <c r="B113" s="133"/>
      <c r="C113" s="140"/>
      <c r="D113" s="132"/>
      <c r="E113" s="132" t="s">
        <v>136</v>
      </c>
      <c r="F113" s="132"/>
      <c r="G113" s="132"/>
      <c r="H113" s="132"/>
      <c r="I113" s="132"/>
      <c r="J113" s="132"/>
    </row>
    <row r="114" spans="1:10" x14ac:dyDescent="0.25">
      <c r="A114" s="132"/>
      <c r="B114" s="132"/>
      <c r="C114" s="132"/>
      <c r="D114" s="132"/>
      <c r="E114" s="132"/>
      <c r="F114" s="132"/>
      <c r="G114" s="132"/>
      <c r="H114" s="132"/>
      <c r="I114" s="132"/>
      <c r="J114" s="132"/>
    </row>
    <row r="115" spans="1:10" x14ac:dyDescent="0.25">
      <c r="A115" s="132" t="s">
        <v>143</v>
      </c>
      <c r="B115" s="132"/>
      <c r="C115" s="141"/>
      <c r="D115" s="142"/>
      <c r="E115" s="142"/>
      <c r="F115" s="142"/>
      <c r="G115" s="143"/>
      <c r="H115" s="132"/>
      <c r="I115" s="132" t="s">
        <v>154</v>
      </c>
      <c r="J115" s="132"/>
    </row>
    <row r="116" spans="1:10" x14ac:dyDescent="0.25">
      <c r="A116" s="132"/>
      <c r="B116" s="132"/>
      <c r="C116" s="132"/>
      <c r="D116" s="132"/>
      <c r="E116" s="132"/>
      <c r="F116" s="132"/>
      <c r="G116" s="132"/>
      <c r="H116" s="132"/>
      <c r="I116" s="132"/>
      <c r="J116" s="132"/>
    </row>
    <row r="117" spans="1:10" x14ac:dyDescent="0.25">
      <c r="A117" s="132" t="s">
        <v>142</v>
      </c>
      <c r="B117" s="132"/>
      <c r="C117" s="140"/>
      <c r="D117" s="132"/>
      <c r="E117" s="132" t="s">
        <v>136</v>
      </c>
      <c r="F117" s="132"/>
      <c r="G117" s="132"/>
      <c r="H117" s="132"/>
      <c r="I117" s="132"/>
    </row>
    <row r="118" spans="1:10" x14ac:dyDescent="0.25">
      <c r="A118" s="132"/>
      <c r="B118" s="132"/>
      <c r="C118" s="132"/>
      <c r="D118" s="132"/>
      <c r="E118" s="132"/>
      <c r="F118" s="132"/>
      <c r="G118" s="132"/>
      <c r="H118" s="132"/>
      <c r="I118" s="132"/>
    </row>
    <row r="119" spans="1:10" x14ac:dyDescent="0.25">
      <c r="A119" s="132" t="s">
        <v>144</v>
      </c>
      <c r="B119" s="132"/>
      <c r="C119" s="141"/>
      <c r="D119" s="142"/>
      <c r="E119" s="142"/>
      <c r="F119" s="142"/>
      <c r="G119" s="143"/>
      <c r="H119" s="132"/>
      <c r="I119" s="132" t="s">
        <v>154</v>
      </c>
      <c r="J119" s="132"/>
    </row>
    <row r="120" spans="1:10" x14ac:dyDescent="0.25">
      <c r="A120" s="132"/>
      <c r="B120" s="132"/>
      <c r="C120" s="132"/>
      <c r="D120" s="132"/>
      <c r="E120" s="132"/>
      <c r="F120" s="132"/>
      <c r="G120" s="132"/>
      <c r="H120" s="132"/>
    </row>
    <row r="122" spans="1:10" x14ac:dyDescent="0.25">
      <c r="A122" t="s">
        <v>158</v>
      </c>
    </row>
  </sheetData>
  <mergeCells count="10">
    <mergeCell ref="E1:H2"/>
    <mergeCell ref="A93:B93"/>
    <mergeCell ref="I20:I21"/>
    <mergeCell ref="E4:H4"/>
    <mergeCell ref="L20:N20"/>
    <mergeCell ref="C105:G105"/>
    <mergeCell ref="C107:G107"/>
    <mergeCell ref="C111:G111"/>
    <mergeCell ref="C115:G115"/>
    <mergeCell ref="C119:G119"/>
  </mergeCells>
  <conditionalFormatting sqref="C59">
    <cfRule type="cellIs" dxfId="3" priority="1" operator="notEqual">
      <formula>$C$5</formula>
    </cfRule>
  </conditionalFormatting>
  <conditionalFormatting sqref="J59">
    <cfRule type="cellIs" dxfId="2" priority="4" operator="notEqual">
      <formula>$J$21</formula>
    </cfRule>
    <cfRule type="expression" dxfId="1" priority="5">
      <formula>"hvis(+$J$46&lt;&gt;$J$21)"</formula>
    </cfRule>
  </conditionalFormatting>
  <conditionalFormatting sqref="K59">
    <cfRule type="cellIs" dxfId="0" priority="2" operator="notEqual">
      <formula>$K$21</formula>
    </cfRule>
  </conditionalFormatting>
  <pageMargins left="0.25" right="0.25" top="0.75" bottom="0.75" header="0.3" footer="0.3"/>
  <pageSetup paperSize="8" scale="97" fitToHeight="0"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167</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22.222222222222221</v>
      </c>
      <c r="E14" s="185" t="s">
        <v>89</v>
      </c>
      <c r="F14" s="79"/>
      <c r="G14" s="80"/>
    </row>
    <row r="15" spans="2:11" ht="15" x14ac:dyDescent="0.25">
      <c r="B15" s="75"/>
      <c r="C15" s="76" t="s">
        <v>90</v>
      </c>
      <c r="D15" s="130">
        <f>VLOOKUP($C$7,boligarealfordeling!$A$22:$K$51,3,FALSE)</f>
        <v>100</v>
      </c>
      <c r="E15" s="185"/>
      <c r="F15" s="79"/>
      <c r="G15" s="80"/>
    </row>
    <row r="16" spans="2:11" ht="15" x14ac:dyDescent="0.25">
      <c r="B16" s="75"/>
      <c r="C16" s="82" t="s">
        <v>91</v>
      </c>
      <c r="D16" s="90"/>
      <c r="E16" s="78"/>
      <c r="F16" s="128">
        <f>D14+D15</f>
        <v>122.22222222222223</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296938.88888888888</v>
      </c>
      <c r="G41" s="80" t="s">
        <v>95</v>
      </c>
    </row>
    <row r="42" spans="2:7" ht="15" x14ac:dyDescent="0.25">
      <c r="B42" s="75"/>
      <c r="C42" s="94" t="s">
        <v>100</v>
      </c>
      <c r="D42" s="99"/>
      <c r="E42" s="78"/>
      <c r="F42" s="79">
        <f>F41/12</f>
        <v>24744.907407407405</v>
      </c>
      <c r="G42" s="80" t="s">
        <v>95</v>
      </c>
    </row>
    <row r="43" spans="2:7" ht="15" x14ac:dyDescent="0.25">
      <c r="B43" s="75"/>
      <c r="C43" s="94" t="s">
        <v>77</v>
      </c>
      <c r="D43" s="90"/>
      <c r="E43" s="78" t="s">
        <v>101</v>
      </c>
      <c r="F43" s="79">
        <f>F41*0.1</f>
        <v>29693.888888888891</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2474.4907407407409</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203.70370370370372</v>
      </c>
      <c r="G48" s="80" t="s">
        <v>95</v>
      </c>
    </row>
    <row r="49" spans="2:11" ht="15.75" thickBot="1" x14ac:dyDescent="0.3">
      <c r="B49" s="63"/>
      <c r="C49" t="s">
        <v>66</v>
      </c>
      <c r="D49" s="64"/>
      <c r="E49" s="64"/>
      <c r="F49" s="110">
        <f>VLOOKUP($C$7,boligarealfordeling!$A$22:$K$54,11,FALSE)</f>
        <v>509.2592592592593</v>
      </c>
      <c r="G49" s="80" t="s">
        <v>95</v>
      </c>
    </row>
    <row r="50" spans="2:11" ht="15.75" thickBot="1" x14ac:dyDescent="0.3">
      <c r="B50" s="170" t="s">
        <v>107</v>
      </c>
      <c r="C50" s="171" t="s">
        <v>47</v>
      </c>
      <c r="D50" s="103"/>
      <c r="E50" s="103"/>
      <c r="F50" s="103">
        <f>SUM(F48:F49)</f>
        <v>712.96296296296305</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900-000000000000}">
          <x14:formula1>
            <xm:f>boligarealfordeling!$A$22:$A$54</xm:f>
          </x14:formula1>
          <xm:sqref>C7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125</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A00-000000000000}">
          <x14:formula1>
            <xm:f>boligarealfordeling!$A$22:$A$54</xm:f>
          </x14:formula1>
          <xm:sqref>C7</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126</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B00-000000000000}">
          <x14:formula1>
            <xm:f>boligarealfordeling!$A$22:$A$54</xm:f>
          </x14:formula1>
          <xm:sqref>C7</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127</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C00-000000000000}">
          <x14:formula1>
            <xm:f>boligarealfordeling!$A$22:$A$54</xm:f>
          </x14:formula1>
          <xm:sqref>C7</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128</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D00-000000000000}">
          <x14:formula1>
            <xm:f>boligarealfordeling!$A$22:$A$54</xm:f>
          </x14:formula1>
          <xm:sqref>C7</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129</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E00-000000000000}">
          <x14:formula1>
            <xm:f>boligarealfordeling!$A$22:$A$54</xm:f>
          </x14:formula1>
          <xm:sqref>C7</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130</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F00-000000000000}">
          <x14:formula1>
            <xm:f>boligarealfordeling!$A$22:$A$54</xm:f>
          </x14:formula1>
          <xm:sqref>C7</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131</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000-000000000000}">
          <x14:formula1>
            <xm:f>boligarealfordeling!$A$22:$A$54</xm:f>
          </x14:formula1>
          <xm:sqref>C7</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132</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100-000000000000}">
          <x14:formula1>
            <xm:f>boligarealfordeling!$A$22:$A$54</xm:f>
          </x14:formula1>
          <xm:sqref>C7</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133</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200-000000000000}">
          <x14:formula1>
            <xm:f>boligarealfordeling!$A$22:$A$54</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63"/>
  <sheetViews>
    <sheetView topLeftCell="A13" zoomScaleNormal="100" workbookViewId="0">
      <selection activeCell="D20" sqref="D20"/>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t="str">
        <f>VLOOKUP($C$7,boligarealfordeling!$A$22:$K$51,2,FALSE)</f>
        <v>Peter Nielsen</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159</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22.222222222222221</v>
      </c>
      <c r="E14" s="185" t="s">
        <v>89</v>
      </c>
      <c r="F14" s="79"/>
      <c r="G14" s="80"/>
    </row>
    <row r="15" spans="2:11" ht="15" x14ac:dyDescent="0.25">
      <c r="B15" s="75"/>
      <c r="C15" s="76" t="s">
        <v>90</v>
      </c>
      <c r="D15" s="130">
        <f>VLOOKUP($C$7,boligarealfordeling!$A$22:$K$51,3,FALSE)</f>
        <v>50</v>
      </c>
      <c r="E15" s="185"/>
      <c r="F15" s="79"/>
      <c r="G15" s="80"/>
    </row>
    <row r="16" spans="2:11" ht="15" x14ac:dyDescent="0.25">
      <c r="B16" s="75"/>
      <c r="C16" s="82" t="s">
        <v>91</v>
      </c>
      <c r="D16" s="90"/>
      <c r="E16" s="78"/>
      <c r="F16" s="128">
        <f>D14+D15</f>
        <v>72.222222222222229</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175463.88888888891</v>
      </c>
      <c r="G41" s="80" t="s">
        <v>95</v>
      </c>
    </row>
    <row r="42" spans="2:7" ht="15" x14ac:dyDescent="0.25">
      <c r="B42" s="75"/>
      <c r="C42" s="94" t="s">
        <v>100</v>
      </c>
      <c r="D42" s="99"/>
      <c r="E42" s="78"/>
      <c r="F42" s="79">
        <f>F41/12</f>
        <v>14621.990740740743</v>
      </c>
      <c r="G42" s="80" t="s">
        <v>95</v>
      </c>
    </row>
    <row r="43" spans="2:7" ht="15" x14ac:dyDescent="0.25">
      <c r="B43" s="75"/>
      <c r="C43" s="94" t="s">
        <v>77</v>
      </c>
      <c r="D43" s="90"/>
      <c r="E43" s="78" t="s">
        <v>101</v>
      </c>
      <c r="F43" s="79">
        <f>F41*0.1</f>
        <v>17546.388888888891</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1462.1990740740741</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120.37037037037038</v>
      </c>
      <c r="G48" s="80" t="s">
        <v>95</v>
      </c>
    </row>
    <row r="49" spans="2:11" ht="15.75" thickBot="1" x14ac:dyDescent="0.3">
      <c r="B49" s="63"/>
      <c r="C49" t="s">
        <v>66</v>
      </c>
      <c r="D49" s="64"/>
      <c r="E49" s="64"/>
      <c r="F49" s="110">
        <f>VLOOKUP($C$7,boligarealfordeling!$A$22:$K$54,11,FALSE)</f>
        <v>300.92592592592592</v>
      </c>
      <c r="G49" s="80" t="s">
        <v>95</v>
      </c>
    </row>
    <row r="50" spans="2:11" ht="15.75" thickBot="1" x14ac:dyDescent="0.3">
      <c r="B50" s="170" t="s">
        <v>107</v>
      </c>
      <c r="C50" s="171" t="s">
        <v>47</v>
      </c>
      <c r="D50" s="103"/>
      <c r="E50" s="103"/>
      <c r="F50" s="103">
        <f>SUM(F48:F49)</f>
        <v>421.2962962962963</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t="str">
        <f>VLOOKUP($C$7,boligarealfordeling!$A$22:$N$54,12,FALSE)</f>
        <v>Eget</v>
      </c>
      <c r="F54" s="153"/>
      <c r="G54" s="154"/>
      <c r="H54" s="135"/>
    </row>
    <row r="55" spans="2:11" ht="15" x14ac:dyDescent="0.25">
      <c r="B55" s="63"/>
      <c r="C55" s="150" t="s">
        <v>138</v>
      </c>
      <c r="D55" s="151"/>
      <c r="E55" s="152" t="str">
        <f>VLOOKUP($C$7,boligarealfordeling!$A$22:$N$54,13,FALSE)</f>
        <v>Eget</v>
      </c>
      <c r="F55" s="153"/>
      <c r="G55" s="154"/>
      <c r="H55" s="135"/>
    </row>
    <row r="56" spans="2:11" ht="15" x14ac:dyDescent="0.25">
      <c r="B56" s="63"/>
      <c r="C56" s="150" t="s">
        <v>139</v>
      </c>
      <c r="D56" s="151"/>
      <c r="E56" s="152" t="str">
        <f>VLOOKUP($C$7,boligarealfordeling!$A$22:$N$54,14,FALSE)</f>
        <v>Eget</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E52:G52"/>
    <mergeCell ref="B47:C47"/>
    <mergeCell ref="B50:C50"/>
    <mergeCell ref="E2:G7"/>
    <mergeCell ref="B3:C3"/>
    <mergeCell ref="B9:C9"/>
    <mergeCell ref="E14:E15"/>
    <mergeCell ref="B18:C18"/>
    <mergeCell ref="B45:C45"/>
    <mergeCell ref="B52:D52"/>
    <mergeCell ref="E58:G58"/>
    <mergeCell ref="C53:D53"/>
    <mergeCell ref="E54:G54"/>
    <mergeCell ref="E53:G53"/>
    <mergeCell ref="C54:D54"/>
    <mergeCell ref="C55:D55"/>
    <mergeCell ref="E55:G55"/>
    <mergeCell ref="C56:D56"/>
    <mergeCell ref="E56:G56"/>
    <mergeCell ref="C57:D57"/>
    <mergeCell ref="E57:G57"/>
    <mergeCell ref="C58:D58"/>
    <mergeCell ref="C62:D62"/>
    <mergeCell ref="E62:G62"/>
    <mergeCell ref="C63:D63"/>
    <mergeCell ref="E63:G63"/>
    <mergeCell ref="C59:D59"/>
    <mergeCell ref="E59:G59"/>
    <mergeCell ref="C60:D60"/>
    <mergeCell ref="E60:G60"/>
    <mergeCell ref="C61:D61"/>
    <mergeCell ref="E61:G61"/>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100-000000000000}">
          <x14:formula1>
            <xm:f>boligarealfordeling!$A$22:$A$54</xm:f>
          </x14:formula1>
          <xm:sqref>C7</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134</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300-000000000000}">
          <x14:formula1>
            <xm:f>boligarealfordeling!$A$22:$A$54</xm:f>
          </x14:formula1>
          <xm:sqref>C7</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135</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400-000000000000}">
          <x14:formula1>
            <xm:f>boligarealfordeling!$A$22:$A$54</xm:f>
          </x14:formula1>
          <xm:sqref>C7</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168</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500-000000000000}">
          <x14:formula1>
            <xm:f>boligarealfordeling!$A$22:$A$54</xm:f>
          </x14:formula1>
          <xm:sqref>C7</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169</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600-000000000000}">
          <x14:formula1>
            <xm:f>boligarealfordeling!$A$22:$A$54</xm:f>
          </x14:formula1>
          <xm:sqref>C7</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170</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700-000000000000}">
          <x14:formula1>
            <xm:f>boligarealfordeling!$A$22:$A$54</xm:f>
          </x14:formula1>
          <xm:sqref>C7</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171</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800-000000000000}">
          <x14:formula1>
            <xm:f>boligarealfordeling!$A$22:$A$54</xm:f>
          </x14:formula1>
          <xm:sqref>C7</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K63"/>
  <sheetViews>
    <sheetView zoomScaleNormal="100" workbookViewId="0">
      <selection activeCell="F48" sqref="F48"/>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172</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900-000000000000}">
          <x14:formula1>
            <xm:f>boligarealfordeling!$A$22:$A$54</xm:f>
          </x14:formula1>
          <xm:sqref>C7</xm:sqref>
        </x14:dataValidation>
      </x14:dataValidation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173</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A00-000000000000}">
          <x14:formula1>
            <xm:f>boligarealfordeling!$A$22:$A$54</xm:f>
          </x14:formula1>
          <xm:sqref>C7</xm:sqref>
        </x14:dataValidation>
      </x14:dataValidations>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174</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B00-000000000000}">
          <x14:formula1>
            <xm:f>boligarealfordeling!$A$22:$A$54</xm:f>
          </x14:formula1>
          <xm:sqref>C7</xm:sqref>
        </x14:dataValidation>
      </x14:dataValidations>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175</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C00-000000000000}">
          <x14:formula1>
            <xm:f>boligarealfordeling!$A$22:$A$54</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t="str">
        <f>VLOOKUP($C$7,boligarealfordeling!$A$22:$K$51,2,FALSE)</f>
        <v>Mette Nielsen</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160</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22.222222222222221</v>
      </c>
      <c r="E14" s="185" t="s">
        <v>89</v>
      </c>
      <c r="F14" s="79"/>
      <c r="G14" s="80"/>
    </row>
    <row r="15" spans="2:11" ht="15" x14ac:dyDescent="0.25">
      <c r="B15" s="75"/>
      <c r="C15" s="76" t="s">
        <v>90</v>
      </c>
      <c r="D15" s="130">
        <f>VLOOKUP($C$7,boligarealfordeling!$A$22:$K$51,3,FALSE)</f>
        <v>50</v>
      </c>
      <c r="E15" s="185"/>
      <c r="F15" s="79"/>
      <c r="G15" s="80"/>
    </row>
    <row r="16" spans="2:11" ht="15" x14ac:dyDescent="0.25">
      <c r="B16" s="75"/>
      <c r="C16" s="82" t="s">
        <v>91</v>
      </c>
      <c r="D16" s="90"/>
      <c r="E16" s="78"/>
      <c r="F16" s="128">
        <f>D14+D15</f>
        <v>72.222222222222229</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175463.88888888891</v>
      </c>
      <c r="G41" s="80" t="s">
        <v>95</v>
      </c>
    </row>
    <row r="42" spans="2:7" ht="15" x14ac:dyDescent="0.25">
      <c r="B42" s="75"/>
      <c r="C42" s="94" t="s">
        <v>100</v>
      </c>
      <c r="D42" s="99"/>
      <c r="E42" s="78"/>
      <c r="F42" s="79">
        <f>F41/12</f>
        <v>14621.990740740743</v>
      </c>
      <c r="G42" s="80" t="s">
        <v>95</v>
      </c>
    </row>
    <row r="43" spans="2:7" ht="15" x14ac:dyDescent="0.25">
      <c r="B43" s="75"/>
      <c r="C43" s="94" t="s">
        <v>77</v>
      </c>
      <c r="D43" s="90"/>
      <c r="E43" s="78" t="s">
        <v>101</v>
      </c>
      <c r="F43" s="79">
        <f>F41*0.1</f>
        <v>17546.388888888891</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1462.1990740740741</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120.37037037037038</v>
      </c>
      <c r="G48" s="80" t="s">
        <v>95</v>
      </c>
    </row>
    <row r="49" spans="2:11" ht="15.75" thickBot="1" x14ac:dyDescent="0.3">
      <c r="B49" s="63"/>
      <c r="C49" t="s">
        <v>66</v>
      </c>
      <c r="D49" s="64"/>
      <c r="E49" s="64"/>
      <c r="F49" s="110">
        <f>VLOOKUP($C$7,boligarealfordeling!$A$22:$K$54,11,FALSE)</f>
        <v>300.92592592592592</v>
      </c>
      <c r="G49" s="80" t="s">
        <v>95</v>
      </c>
    </row>
    <row r="50" spans="2:11" ht="15.75" thickBot="1" x14ac:dyDescent="0.3">
      <c r="B50" s="170" t="s">
        <v>107</v>
      </c>
      <c r="C50" s="171" t="s">
        <v>47</v>
      </c>
      <c r="D50" s="103"/>
      <c r="E50" s="103"/>
      <c r="F50" s="103">
        <f>SUM(F48:F49)</f>
        <v>421.2962962962963</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200-000000000000}">
          <x14:formula1>
            <xm:f>boligarealfordeling!$A$22:$A$54</xm:f>
          </x14:formula1>
          <xm:sqref>C7</xm:sqref>
        </x14:dataValidation>
      </x14:dataValidations>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176</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D00-000000000000}">
          <x14:formula1>
            <xm:f>boligarealfordeling!$A$22:$A$54</xm:f>
          </x14:formula1>
          <xm:sqref>C7</xm:sqref>
        </x14:dataValidation>
      </x14:dataValidations>
    </ext>
  </extLs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177</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0</v>
      </c>
      <c r="E14" s="185" t="s">
        <v>89</v>
      </c>
      <c r="F14" s="79"/>
      <c r="G14" s="80"/>
    </row>
    <row r="15" spans="2:11" ht="15" x14ac:dyDescent="0.25">
      <c r="B15" s="75"/>
      <c r="C15" s="76" t="s">
        <v>90</v>
      </c>
      <c r="D15" s="130">
        <f>VLOOKUP($C$7,boligarealfordeling!$A$22:$K$51,3,FALSE)</f>
        <v>0</v>
      </c>
      <c r="E15" s="185"/>
      <c r="F15" s="79"/>
      <c r="G15" s="80"/>
    </row>
    <row r="16" spans="2:11" ht="15" x14ac:dyDescent="0.25">
      <c r="B16" s="75"/>
      <c r="C16" s="82" t="s">
        <v>91</v>
      </c>
      <c r="D16" s="90"/>
      <c r="E16" s="78"/>
      <c r="F16" s="128">
        <f>D14+D15</f>
        <v>0</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0</v>
      </c>
      <c r="G41" s="80" t="s">
        <v>95</v>
      </c>
    </row>
    <row r="42" spans="2:7" ht="15" x14ac:dyDescent="0.25">
      <c r="B42" s="75"/>
      <c r="C42" s="94" t="s">
        <v>100</v>
      </c>
      <c r="D42" s="99"/>
      <c r="E42" s="78"/>
      <c r="F42" s="79">
        <f>F41/12</f>
        <v>0</v>
      </c>
      <c r="G42" s="80" t="s">
        <v>95</v>
      </c>
    </row>
    <row r="43" spans="2:7" ht="15" x14ac:dyDescent="0.25">
      <c r="B43" s="75"/>
      <c r="C43" s="94" t="s">
        <v>77</v>
      </c>
      <c r="D43" s="90"/>
      <c r="E43" s="78" t="s">
        <v>101</v>
      </c>
      <c r="F43" s="79">
        <f>F41*0.1</f>
        <v>0</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0</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E00-000000000000}">
          <x14:formula1>
            <xm:f>boligarealfordeling!$A$22:$A$54</xm:f>
          </x14:formula1>
          <xm:sqref>C7</xm:sqref>
        </x14:dataValidation>
      </x14:dataValidations>
    </ext>
  </extLs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t="e">
        <f>VLOOKUP($C$7,boligarealfordeling!$A$22:$K$51,2,FALSE)</f>
        <v>#N/A</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178</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t="e">
        <f>VLOOKUP($C$7,boligarealfordeling!$A$22:$K$51,5,FALSE)</f>
        <v>#N/A</v>
      </c>
      <c r="E14" s="185" t="s">
        <v>89</v>
      </c>
      <c r="F14" s="79"/>
      <c r="G14" s="80"/>
    </row>
    <row r="15" spans="2:11" ht="15" x14ac:dyDescent="0.25">
      <c r="B15" s="75"/>
      <c r="C15" s="76" t="s">
        <v>90</v>
      </c>
      <c r="D15" s="130" t="e">
        <f>VLOOKUP($C$7,boligarealfordeling!$A$22:$K$51,3,FALSE)</f>
        <v>#N/A</v>
      </c>
      <c r="E15" s="185"/>
      <c r="F15" s="79"/>
      <c r="G15" s="80"/>
    </row>
    <row r="16" spans="2:11" ht="15" x14ac:dyDescent="0.25">
      <c r="B16" s="75"/>
      <c r="C16" s="82" t="s">
        <v>91</v>
      </c>
      <c r="D16" s="90"/>
      <c r="E16" s="78"/>
      <c r="F16" s="128" t="e">
        <f>D14+D15</f>
        <v>#N/A</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t="e">
        <f>F40*F16</f>
        <v>#N/A</v>
      </c>
      <c r="G41" s="80" t="s">
        <v>95</v>
      </c>
    </row>
    <row r="42" spans="2:7" ht="15" x14ac:dyDescent="0.25">
      <c r="B42" s="75"/>
      <c r="C42" s="94" t="s">
        <v>100</v>
      </c>
      <c r="D42" s="99"/>
      <c r="E42" s="78"/>
      <c r="F42" s="79" t="e">
        <f>F41/12</f>
        <v>#N/A</v>
      </c>
      <c r="G42" s="80" t="s">
        <v>95</v>
      </c>
    </row>
    <row r="43" spans="2:7" ht="15" x14ac:dyDescent="0.25">
      <c r="B43" s="75"/>
      <c r="C43" s="94" t="s">
        <v>77</v>
      </c>
      <c r="D43" s="90"/>
      <c r="E43" s="78" t="s">
        <v>101</v>
      </c>
      <c r="F43" s="79" t="e">
        <f>F41*0.1</f>
        <v>#N/A</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t="e">
        <f>F43/12</f>
        <v>#N/A</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F00-000000000000}">
          <x14:formula1>
            <xm:f>boligarealfordeling!$A$22:$A$54</xm:f>
          </x14:formula1>
          <xm:sqref>C7</xm:sqref>
        </x14:dataValidation>
      </x14:dataValidations>
    </ext>
  </extLs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t="e">
        <f>VLOOKUP($C$7,boligarealfordeling!$A$22:$K$51,2,FALSE)</f>
        <v>#N/A</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179</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t="e">
        <f>VLOOKUP($C$7,boligarealfordeling!$A$22:$K$51,5,FALSE)</f>
        <v>#N/A</v>
      </c>
      <c r="E14" s="185" t="s">
        <v>89</v>
      </c>
      <c r="F14" s="79"/>
      <c r="G14" s="80"/>
    </row>
    <row r="15" spans="2:11" ht="15" x14ac:dyDescent="0.25">
      <c r="B15" s="75"/>
      <c r="C15" s="76" t="s">
        <v>90</v>
      </c>
      <c r="D15" s="130" t="e">
        <f>VLOOKUP($C$7,boligarealfordeling!$A$22:$K$51,3,FALSE)</f>
        <v>#N/A</v>
      </c>
      <c r="E15" s="185"/>
      <c r="F15" s="79"/>
      <c r="G15" s="80"/>
    </row>
    <row r="16" spans="2:11" ht="15" x14ac:dyDescent="0.25">
      <c r="B16" s="75"/>
      <c r="C16" s="82" t="s">
        <v>91</v>
      </c>
      <c r="D16" s="90"/>
      <c r="E16" s="78"/>
      <c r="F16" s="128" t="e">
        <f>D14+D15</f>
        <v>#N/A</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t="e">
        <f>F40*F16</f>
        <v>#N/A</v>
      </c>
      <c r="G41" s="80" t="s">
        <v>95</v>
      </c>
    </row>
    <row r="42" spans="2:7" ht="15" x14ac:dyDescent="0.25">
      <c r="B42" s="75"/>
      <c r="C42" s="94" t="s">
        <v>100</v>
      </c>
      <c r="D42" s="99"/>
      <c r="E42" s="78"/>
      <c r="F42" s="79" t="e">
        <f>F41/12</f>
        <v>#N/A</v>
      </c>
      <c r="G42" s="80" t="s">
        <v>95</v>
      </c>
    </row>
    <row r="43" spans="2:7" ht="15" x14ac:dyDescent="0.25">
      <c r="B43" s="75"/>
      <c r="C43" s="94" t="s">
        <v>77</v>
      </c>
      <c r="D43" s="90"/>
      <c r="E43" s="78" t="s">
        <v>101</v>
      </c>
      <c r="F43" s="79" t="e">
        <f>F41*0.1</f>
        <v>#N/A</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t="e">
        <f>F43/12</f>
        <v>#N/A</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2000-000000000000}">
          <x14:formula1>
            <xm:f>boligarealfordeling!$A$22:$A$54</xm:f>
          </x14:formula1>
          <xm:sqref>C7</xm:sqref>
        </x14:dataValidation>
      </x14:dataValidations>
    </ext>
  </extLs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1:K63"/>
  <sheetViews>
    <sheetView zoomScaleNormal="100" workbookViewId="0">
      <selection activeCell="J22" sqref="J22"/>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t="e">
        <f>VLOOKUP($C$7,boligarealfordeling!$A$22:$K$51,2,FALSE)</f>
        <v>#N/A</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180</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t="e">
        <f>VLOOKUP($C$7,boligarealfordeling!$A$22:$K$51,5,FALSE)</f>
        <v>#N/A</v>
      </c>
      <c r="E14" s="185" t="s">
        <v>89</v>
      </c>
      <c r="F14" s="79"/>
      <c r="G14" s="80"/>
    </row>
    <row r="15" spans="2:11" ht="15" x14ac:dyDescent="0.25">
      <c r="B15" s="75"/>
      <c r="C15" s="76" t="s">
        <v>90</v>
      </c>
      <c r="D15" s="130" t="e">
        <f>VLOOKUP($C$7,boligarealfordeling!$A$22:$K$51,3,FALSE)</f>
        <v>#N/A</v>
      </c>
      <c r="E15" s="185"/>
      <c r="F15" s="79"/>
      <c r="G15" s="80"/>
    </row>
    <row r="16" spans="2:11" ht="15" x14ac:dyDescent="0.25">
      <c r="B16" s="75"/>
      <c r="C16" s="82" t="s">
        <v>91</v>
      </c>
      <c r="D16" s="90"/>
      <c r="E16" s="78"/>
      <c r="F16" s="128" t="e">
        <f>D14+D15</f>
        <v>#N/A</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t="e">
        <f>F40*F16</f>
        <v>#N/A</v>
      </c>
      <c r="G41" s="80" t="s">
        <v>95</v>
      </c>
    </row>
    <row r="42" spans="2:7" ht="15" x14ac:dyDescent="0.25">
      <c r="B42" s="75"/>
      <c r="C42" s="94" t="s">
        <v>100</v>
      </c>
      <c r="D42" s="99"/>
      <c r="E42" s="78"/>
      <c r="F42" s="79" t="e">
        <f>F41/12</f>
        <v>#N/A</v>
      </c>
      <c r="G42" s="80" t="s">
        <v>95</v>
      </c>
    </row>
    <row r="43" spans="2:7" ht="15" x14ac:dyDescent="0.25">
      <c r="B43" s="75"/>
      <c r="C43" s="94" t="s">
        <v>77</v>
      </c>
      <c r="D43" s="90"/>
      <c r="E43" s="78" t="s">
        <v>101</v>
      </c>
      <c r="F43" s="79" t="e">
        <f>F41*0.1</f>
        <v>#N/A</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t="e">
        <f>F43/12</f>
        <v>#N/A</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0</v>
      </c>
      <c r="G48" s="80" t="s">
        <v>95</v>
      </c>
    </row>
    <row r="49" spans="2:11" ht="15.75" thickBot="1" x14ac:dyDescent="0.3">
      <c r="B49" s="63"/>
      <c r="C49" t="s">
        <v>66</v>
      </c>
      <c r="D49" s="64"/>
      <c r="E49" s="64"/>
      <c r="F49" s="110">
        <f>VLOOKUP($C$7,boligarealfordeling!$A$22:$K$54,11,FALSE)</f>
        <v>0</v>
      </c>
      <c r="G49" s="80" t="s">
        <v>95</v>
      </c>
    </row>
    <row r="50" spans="2:11" ht="15.75" thickBot="1" x14ac:dyDescent="0.3">
      <c r="B50" s="170" t="s">
        <v>107</v>
      </c>
      <c r="C50" s="171" t="s">
        <v>47</v>
      </c>
      <c r="D50" s="103"/>
      <c r="E50" s="103"/>
      <c r="F50" s="103">
        <f>SUM(F48:F49)</f>
        <v>0</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2100-000000000000}">
          <x14:formula1>
            <xm:f>boligarealfordeling!$A$22:$A$54</xm:f>
          </x14:formula1>
          <xm:sqref>C7</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36"/>
  <sheetViews>
    <sheetView topLeftCell="A2" workbookViewId="0">
      <selection activeCell="N40" sqref="N40"/>
    </sheetView>
  </sheetViews>
  <sheetFormatPr defaultRowHeight="15" x14ac:dyDescent="0.25"/>
  <cols>
    <col min="1" max="1" width="72.85546875" customWidth="1"/>
    <col min="2" max="2" width="17.7109375" customWidth="1"/>
  </cols>
  <sheetData>
    <row r="1" spans="1:2" s="2" customFormat="1" x14ac:dyDescent="0.25">
      <c r="A1" s="2" t="s">
        <v>118</v>
      </c>
    </row>
    <row r="2" spans="1:2" s="2" customFormat="1" x14ac:dyDescent="0.25">
      <c r="A2" s="2" t="s">
        <v>120</v>
      </c>
    </row>
    <row r="3" spans="1:2" x14ac:dyDescent="0.25">
      <c r="A3" s="2" t="s">
        <v>1</v>
      </c>
    </row>
    <row r="5" spans="1:2" x14ac:dyDescent="0.25">
      <c r="A5" t="s">
        <v>2</v>
      </c>
    </row>
    <row r="6" spans="1:2" x14ac:dyDescent="0.25">
      <c r="A6" t="s">
        <v>3</v>
      </c>
    </row>
    <row r="7" spans="1:2" x14ac:dyDescent="0.25">
      <c r="A7" t="s">
        <v>4</v>
      </c>
    </row>
    <row r="8" spans="1:2" x14ac:dyDescent="0.25">
      <c r="A8" t="s">
        <v>5</v>
      </c>
    </row>
    <row r="9" spans="1:2" x14ac:dyDescent="0.25">
      <c r="A9" t="s">
        <v>6</v>
      </c>
    </row>
    <row r="10" spans="1:2" x14ac:dyDescent="0.25">
      <c r="A10" t="s">
        <v>7</v>
      </c>
    </row>
    <row r="11" spans="1:2" x14ac:dyDescent="0.25">
      <c r="A11" t="s">
        <v>8</v>
      </c>
    </row>
    <row r="13" spans="1:2" x14ac:dyDescent="0.25">
      <c r="A13" s="2" t="s">
        <v>9</v>
      </c>
      <c r="B13" s="2"/>
    </row>
    <row r="15" spans="1:2" x14ac:dyDescent="0.25">
      <c r="A15" t="s">
        <v>10</v>
      </c>
    </row>
    <row r="16" spans="1:2" x14ac:dyDescent="0.25">
      <c r="A16" t="s">
        <v>11</v>
      </c>
    </row>
    <row r="17" spans="1:1" x14ac:dyDescent="0.25">
      <c r="A17" t="s">
        <v>12</v>
      </c>
    </row>
    <row r="18" spans="1:1" x14ac:dyDescent="0.25">
      <c r="A18" t="s">
        <v>13</v>
      </c>
    </row>
    <row r="19" spans="1:1" x14ac:dyDescent="0.25">
      <c r="A19" t="s">
        <v>14</v>
      </c>
    </row>
    <row r="20" spans="1:1" x14ac:dyDescent="0.25">
      <c r="A20" t="s">
        <v>15</v>
      </c>
    </row>
    <row r="21" spans="1:1" x14ac:dyDescent="0.25">
      <c r="A21" t="s">
        <v>16</v>
      </c>
    </row>
    <row r="22" spans="1:1" x14ac:dyDescent="0.25">
      <c r="A22" t="s">
        <v>17</v>
      </c>
    </row>
    <row r="23" spans="1:1" x14ac:dyDescent="0.25">
      <c r="A23" t="s">
        <v>18</v>
      </c>
    </row>
    <row r="24" spans="1:1" x14ac:dyDescent="0.25">
      <c r="A24" t="s">
        <v>19</v>
      </c>
    </row>
    <row r="25" spans="1:1" x14ac:dyDescent="0.25">
      <c r="A25" t="s">
        <v>20</v>
      </c>
    </row>
    <row r="26" spans="1:1" x14ac:dyDescent="0.25">
      <c r="A26" t="s">
        <v>21</v>
      </c>
    </row>
    <row r="29" spans="1:1" x14ac:dyDescent="0.25">
      <c r="A29" s="2" t="s">
        <v>22</v>
      </c>
    </row>
    <row r="31" spans="1:1" x14ac:dyDescent="0.25">
      <c r="A31" t="s">
        <v>23</v>
      </c>
    </row>
    <row r="33" spans="1:1" x14ac:dyDescent="0.25">
      <c r="A33" s="2" t="s">
        <v>119</v>
      </c>
    </row>
    <row r="34" spans="1:1" x14ac:dyDescent="0.25">
      <c r="A34" s="2" t="s">
        <v>121</v>
      </c>
    </row>
    <row r="35" spans="1:1" ht="105" x14ac:dyDescent="0.25">
      <c r="A35" s="111" t="s">
        <v>123</v>
      </c>
    </row>
    <row r="36" spans="1:1" ht="75" x14ac:dyDescent="0.25">
      <c r="A36" s="111" t="s">
        <v>122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161</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22.222222222222221</v>
      </c>
      <c r="E14" s="185" t="s">
        <v>89</v>
      </c>
      <c r="F14" s="79"/>
      <c r="G14" s="80"/>
    </row>
    <row r="15" spans="2:11" ht="15" x14ac:dyDescent="0.25">
      <c r="B15" s="75"/>
      <c r="C15" s="76" t="s">
        <v>90</v>
      </c>
      <c r="D15" s="130">
        <f>VLOOKUP($C$7,boligarealfordeling!$A$22:$K$51,3,FALSE)</f>
        <v>50</v>
      </c>
      <c r="E15" s="185"/>
      <c r="F15" s="79"/>
      <c r="G15" s="80"/>
    </row>
    <row r="16" spans="2:11" ht="15" x14ac:dyDescent="0.25">
      <c r="B16" s="75"/>
      <c r="C16" s="82" t="s">
        <v>91</v>
      </c>
      <c r="D16" s="90"/>
      <c r="E16" s="78"/>
      <c r="F16" s="128">
        <f>D14+D15</f>
        <v>72.222222222222229</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175463.88888888891</v>
      </c>
      <c r="G41" s="80" t="s">
        <v>95</v>
      </c>
    </row>
    <row r="42" spans="2:7" ht="15" x14ac:dyDescent="0.25">
      <c r="B42" s="75"/>
      <c r="C42" s="94" t="s">
        <v>100</v>
      </c>
      <c r="D42" s="99"/>
      <c r="E42" s="78"/>
      <c r="F42" s="79">
        <f>F41/12</f>
        <v>14621.990740740743</v>
      </c>
      <c r="G42" s="80" t="s">
        <v>95</v>
      </c>
    </row>
    <row r="43" spans="2:7" ht="15" x14ac:dyDescent="0.25">
      <c r="B43" s="75"/>
      <c r="C43" s="94" t="s">
        <v>77</v>
      </c>
      <c r="D43" s="90"/>
      <c r="E43" s="78" t="s">
        <v>101</v>
      </c>
      <c r="F43" s="79">
        <f>F41*0.1</f>
        <v>17546.388888888891</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1462.1990740740741</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120.37037037037038</v>
      </c>
      <c r="G48" s="80" t="s">
        <v>95</v>
      </c>
    </row>
    <row r="49" spans="2:11" ht="15.75" thickBot="1" x14ac:dyDescent="0.3">
      <c r="B49" s="63"/>
      <c r="C49" t="s">
        <v>66</v>
      </c>
      <c r="D49" s="64"/>
      <c r="E49" s="64"/>
      <c r="F49" s="110">
        <f>VLOOKUP($C$7,boligarealfordeling!$A$22:$K$54,11,FALSE)</f>
        <v>300.92592592592592</v>
      </c>
      <c r="G49" s="80" t="s">
        <v>95</v>
      </c>
    </row>
    <row r="50" spans="2:11" ht="15.75" thickBot="1" x14ac:dyDescent="0.3">
      <c r="B50" s="170" t="s">
        <v>107</v>
      </c>
      <c r="C50" s="171" t="s">
        <v>47</v>
      </c>
      <c r="D50" s="103"/>
      <c r="E50" s="103"/>
      <c r="F50" s="103">
        <f>SUM(F48:F49)</f>
        <v>421.2962962962963</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300-000000000000}">
          <x14:formula1>
            <xm:f>boligarealfordeling!$A$22:$A$54</xm:f>
          </x14:formula1>
          <xm:sqref>C7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162</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22.222222222222221</v>
      </c>
      <c r="E14" s="185" t="s">
        <v>89</v>
      </c>
      <c r="F14" s="79"/>
      <c r="G14" s="80"/>
    </row>
    <row r="15" spans="2:11" ht="15" x14ac:dyDescent="0.25">
      <c r="B15" s="75"/>
      <c r="C15" s="76" t="s">
        <v>90</v>
      </c>
      <c r="D15" s="130">
        <f>VLOOKUP($C$7,boligarealfordeling!$A$22:$K$51,3,FALSE)</f>
        <v>50</v>
      </c>
      <c r="E15" s="185"/>
      <c r="F15" s="79"/>
      <c r="G15" s="80"/>
    </row>
    <row r="16" spans="2:11" ht="15" x14ac:dyDescent="0.25">
      <c r="B16" s="75"/>
      <c r="C16" s="82" t="s">
        <v>91</v>
      </c>
      <c r="D16" s="90"/>
      <c r="E16" s="78"/>
      <c r="F16" s="128">
        <f>D14+D15</f>
        <v>72.222222222222229</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175463.88888888891</v>
      </c>
      <c r="G41" s="80" t="s">
        <v>95</v>
      </c>
    </row>
    <row r="42" spans="2:7" ht="15" x14ac:dyDescent="0.25">
      <c r="B42" s="75"/>
      <c r="C42" s="94" t="s">
        <v>100</v>
      </c>
      <c r="D42" s="99"/>
      <c r="E42" s="78"/>
      <c r="F42" s="79">
        <f>F41/12</f>
        <v>14621.990740740743</v>
      </c>
      <c r="G42" s="80" t="s">
        <v>95</v>
      </c>
    </row>
    <row r="43" spans="2:7" ht="15" x14ac:dyDescent="0.25">
      <c r="B43" s="75"/>
      <c r="C43" s="94" t="s">
        <v>77</v>
      </c>
      <c r="D43" s="90"/>
      <c r="E43" s="78" t="s">
        <v>101</v>
      </c>
      <c r="F43" s="79">
        <f>F41*0.1</f>
        <v>17546.388888888891</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1462.1990740740741</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120.37037037037038</v>
      </c>
      <c r="G48" s="80" t="s">
        <v>95</v>
      </c>
    </row>
    <row r="49" spans="2:11" ht="15.75" thickBot="1" x14ac:dyDescent="0.3">
      <c r="B49" s="63"/>
      <c r="C49" t="s">
        <v>66</v>
      </c>
      <c r="D49" s="64"/>
      <c r="E49" s="64"/>
      <c r="F49" s="110">
        <f>VLOOKUP($C$7,boligarealfordeling!$A$22:$K$54,11,FALSE)</f>
        <v>300.92592592592592</v>
      </c>
      <c r="G49" s="80" t="s">
        <v>95</v>
      </c>
    </row>
    <row r="50" spans="2:11" ht="15.75" thickBot="1" x14ac:dyDescent="0.3">
      <c r="B50" s="170" t="s">
        <v>107</v>
      </c>
      <c r="C50" s="171" t="s">
        <v>47</v>
      </c>
      <c r="D50" s="103"/>
      <c r="E50" s="103"/>
      <c r="F50" s="103">
        <f>SUM(F48:F49)</f>
        <v>421.2962962962963</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400-000000000000}">
          <x14:formula1>
            <xm:f>boligarealfordeling!$A$22:$A$54</xm:f>
          </x14:formula1>
          <xm:sqref>C7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163</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22.222222222222221</v>
      </c>
      <c r="E14" s="185" t="s">
        <v>89</v>
      </c>
      <c r="F14" s="79"/>
      <c r="G14" s="80"/>
    </row>
    <row r="15" spans="2:11" ht="15" x14ac:dyDescent="0.25">
      <c r="B15" s="75"/>
      <c r="C15" s="76" t="s">
        <v>90</v>
      </c>
      <c r="D15" s="130">
        <f>VLOOKUP($C$7,boligarealfordeling!$A$22:$K$51,3,FALSE)</f>
        <v>100</v>
      </c>
      <c r="E15" s="185"/>
      <c r="F15" s="79"/>
      <c r="G15" s="80"/>
    </row>
    <row r="16" spans="2:11" ht="15" x14ac:dyDescent="0.25">
      <c r="B16" s="75"/>
      <c r="C16" s="82" t="s">
        <v>91</v>
      </c>
      <c r="D16" s="90"/>
      <c r="E16" s="78"/>
      <c r="F16" s="128">
        <f>D14+D15</f>
        <v>122.22222222222223</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296938.88888888888</v>
      </c>
      <c r="G41" s="80" t="s">
        <v>95</v>
      </c>
    </row>
    <row r="42" spans="2:7" ht="15" x14ac:dyDescent="0.25">
      <c r="B42" s="75"/>
      <c r="C42" s="94" t="s">
        <v>100</v>
      </c>
      <c r="D42" s="99"/>
      <c r="E42" s="78"/>
      <c r="F42" s="79">
        <f>F41/12</f>
        <v>24744.907407407405</v>
      </c>
      <c r="G42" s="80" t="s">
        <v>95</v>
      </c>
    </row>
    <row r="43" spans="2:7" ht="15" x14ac:dyDescent="0.25">
      <c r="B43" s="75"/>
      <c r="C43" s="94" t="s">
        <v>77</v>
      </c>
      <c r="D43" s="90"/>
      <c r="E43" s="78" t="s">
        <v>101</v>
      </c>
      <c r="F43" s="79">
        <f>F41*0.1</f>
        <v>29693.888888888891</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2474.4907407407409</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203.70370370370372</v>
      </c>
      <c r="G48" s="80" t="s">
        <v>95</v>
      </c>
    </row>
    <row r="49" spans="2:11" ht="15.75" thickBot="1" x14ac:dyDescent="0.3">
      <c r="B49" s="63"/>
      <c r="C49" t="s">
        <v>66</v>
      </c>
      <c r="D49" s="64"/>
      <c r="E49" s="64"/>
      <c r="F49" s="110">
        <f>VLOOKUP($C$7,boligarealfordeling!$A$22:$K$54,11,FALSE)</f>
        <v>509.2592592592593</v>
      </c>
      <c r="G49" s="80" t="s">
        <v>95</v>
      </c>
    </row>
    <row r="50" spans="2:11" ht="15.75" thickBot="1" x14ac:dyDescent="0.3">
      <c r="B50" s="170" t="s">
        <v>107</v>
      </c>
      <c r="C50" s="171" t="s">
        <v>47</v>
      </c>
      <c r="D50" s="103"/>
      <c r="E50" s="103"/>
      <c r="F50" s="103">
        <f>SUM(F48:F49)</f>
        <v>712.96296296296305</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500-000000000000}">
          <x14:formula1>
            <xm:f>boligarealfordeling!$A$22:$A$54</xm:f>
          </x14:formula1>
          <xm:sqref>C7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164</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22.222222222222221</v>
      </c>
      <c r="E14" s="185" t="s">
        <v>89</v>
      </c>
      <c r="F14" s="79"/>
      <c r="G14" s="80"/>
    </row>
    <row r="15" spans="2:11" ht="15" x14ac:dyDescent="0.25">
      <c r="B15" s="75"/>
      <c r="C15" s="76" t="s">
        <v>90</v>
      </c>
      <c r="D15" s="130">
        <f>VLOOKUP($C$7,boligarealfordeling!$A$22:$K$51,3,FALSE)</f>
        <v>100</v>
      </c>
      <c r="E15" s="185"/>
      <c r="F15" s="79"/>
      <c r="G15" s="80"/>
    </row>
    <row r="16" spans="2:11" ht="15" x14ac:dyDescent="0.25">
      <c r="B16" s="75"/>
      <c r="C16" s="82" t="s">
        <v>91</v>
      </c>
      <c r="D16" s="90"/>
      <c r="E16" s="78"/>
      <c r="F16" s="128">
        <f>D14+D15</f>
        <v>122.22222222222223</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296938.88888888888</v>
      </c>
      <c r="G41" s="80" t="s">
        <v>95</v>
      </c>
    </row>
    <row r="42" spans="2:7" ht="15" x14ac:dyDescent="0.25">
      <c r="B42" s="75"/>
      <c r="C42" s="94" t="s">
        <v>100</v>
      </c>
      <c r="D42" s="99"/>
      <c r="E42" s="78"/>
      <c r="F42" s="79">
        <f>F41/12</f>
        <v>24744.907407407405</v>
      </c>
      <c r="G42" s="80" t="s">
        <v>95</v>
      </c>
    </row>
    <row r="43" spans="2:7" ht="15" x14ac:dyDescent="0.25">
      <c r="B43" s="75"/>
      <c r="C43" s="94" t="s">
        <v>77</v>
      </c>
      <c r="D43" s="90"/>
      <c r="E43" s="78" t="s">
        <v>101</v>
      </c>
      <c r="F43" s="79">
        <f>F41*0.1</f>
        <v>29693.888888888891</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2474.4907407407409</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203.70370370370372</v>
      </c>
      <c r="G48" s="80" t="s">
        <v>95</v>
      </c>
    </row>
    <row r="49" spans="2:11" ht="15.75" thickBot="1" x14ac:dyDescent="0.3">
      <c r="B49" s="63"/>
      <c r="C49" t="s">
        <v>66</v>
      </c>
      <c r="D49" s="64"/>
      <c r="E49" s="64"/>
      <c r="F49" s="110">
        <f>VLOOKUP($C$7,boligarealfordeling!$A$22:$K$54,11,FALSE)</f>
        <v>509.2592592592593</v>
      </c>
      <c r="G49" s="80" t="s">
        <v>95</v>
      </c>
    </row>
    <row r="50" spans="2:11" ht="15.75" thickBot="1" x14ac:dyDescent="0.3">
      <c r="B50" s="170" t="s">
        <v>107</v>
      </c>
      <c r="C50" s="171" t="s">
        <v>47</v>
      </c>
      <c r="D50" s="103"/>
      <c r="E50" s="103"/>
      <c r="F50" s="103">
        <f>SUM(F48:F49)</f>
        <v>712.96296296296305</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600-000000000000}">
          <x14:formula1>
            <xm:f>boligarealfordeling!$A$22:$A$54</xm:f>
          </x14:formula1>
          <xm:sqref>C7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K63"/>
  <sheetViews>
    <sheetView zoomScaleNormal="100" workbookViewId="0">
      <selection activeCell="C7" sqref="C7"/>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165</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22.222222222222221</v>
      </c>
      <c r="E14" s="185" t="s">
        <v>89</v>
      </c>
      <c r="F14" s="79"/>
      <c r="G14" s="80"/>
    </row>
    <row r="15" spans="2:11" ht="15" x14ac:dyDescent="0.25">
      <c r="B15" s="75"/>
      <c r="C15" s="76" t="s">
        <v>90</v>
      </c>
      <c r="D15" s="130">
        <f>VLOOKUP($C$7,boligarealfordeling!$A$22:$K$51,3,FALSE)</f>
        <v>100</v>
      </c>
      <c r="E15" s="185"/>
      <c r="F15" s="79"/>
      <c r="G15" s="80"/>
    </row>
    <row r="16" spans="2:11" ht="15" x14ac:dyDescent="0.25">
      <c r="B16" s="75"/>
      <c r="C16" s="82" t="s">
        <v>91</v>
      </c>
      <c r="D16" s="90"/>
      <c r="E16" s="78"/>
      <c r="F16" s="128">
        <f>D14+D15</f>
        <v>122.22222222222223</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296938.88888888888</v>
      </c>
      <c r="G41" s="80" t="s">
        <v>95</v>
      </c>
    </row>
    <row r="42" spans="2:7" ht="15" x14ac:dyDescent="0.25">
      <c r="B42" s="75"/>
      <c r="C42" s="94" t="s">
        <v>100</v>
      </c>
      <c r="D42" s="99"/>
      <c r="E42" s="78"/>
      <c r="F42" s="79">
        <f>F41/12</f>
        <v>24744.907407407405</v>
      </c>
      <c r="G42" s="80" t="s">
        <v>95</v>
      </c>
    </row>
    <row r="43" spans="2:7" ht="15" x14ac:dyDescent="0.25">
      <c r="B43" s="75"/>
      <c r="C43" s="94" t="s">
        <v>77</v>
      </c>
      <c r="D43" s="90"/>
      <c r="E43" s="78" t="s">
        <v>101</v>
      </c>
      <c r="F43" s="79">
        <f>F41*0.1</f>
        <v>29693.888888888891</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2474.4907407407409</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203.70370370370372</v>
      </c>
      <c r="G48" s="80" t="s">
        <v>95</v>
      </c>
    </row>
    <row r="49" spans="2:11" ht="15.75" thickBot="1" x14ac:dyDescent="0.3">
      <c r="B49" s="63"/>
      <c r="C49" t="s">
        <v>66</v>
      </c>
      <c r="D49" s="64"/>
      <c r="E49" s="64"/>
      <c r="F49" s="110">
        <f>VLOOKUP($C$7,boligarealfordeling!$A$22:$K$54,11,FALSE)</f>
        <v>509.2592592592593</v>
      </c>
      <c r="G49" s="80" t="s">
        <v>95</v>
      </c>
    </row>
    <row r="50" spans="2:11" ht="15.75" thickBot="1" x14ac:dyDescent="0.3">
      <c r="B50" s="170" t="s">
        <v>107</v>
      </c>
      <c r="C50" s="171" t="s">
        <v>47</v>
      </c>
      <c r="D50" s="103"/>
      <c r="E50" s="103"/>
      <c r="F50" s="103">
        <f>SUM(F48:F49)</f>
        <v>712.96296296296305</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700-000000000000}">
          <x14:formula1>
            <xm:f>boligarealfordeling!$A$22:$A$54</xm:f>
          </x14:formula1>
          <xm:sqref>C7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K63"/>
  <sheetViews>
    <sheetView zoomScaleNormal="100" workbookViewId="0">
      <selection activeCell="N41" sqref="N41"/>
    </sheetView>
  </sheetViews>
  <sheetFormatPr defaultRowHeight="12.75" x14ac:dyDescent="0.2"/>
  <cols>
    <col min="1" max="1" width="2.42578125" style="51" customWidth="1"/>
    <col min="2" max="2" width="3.42578125" style="51" customWidth="1"/>
    <col min="3" max="3" width="45.5703125" style="51" customWidth="1"/>
    <col min="4" max="4" width="12.28515625" style="51" customWidth="1"/>
    <col min="5" max="5" width="36.85546875" style="51" customWidth="1"/>
    <col min="6" max="6" width="12.42578125" style="51" bestFit="1" customWidth="1"/>
    <col min="7" max="7" width="3.5703125" style="51" customWidth="1"/>
    <col min="8" max="256" width="9.140625" style="51"/>
    <col min="257" max="257" width="2.42578125" style="51" customWidth="1"/>
    <col min="258" max="258" width="3.42578125" style="51" customWidth="1"/>
    <col min="259" max="259" width="43.7109375" style="51" customWidth="1"/>
    <col min="260" max="260" width="12.28515625" style="51" customWidth="1"/>
    <col min="261" max="261" width="36.85546875" style="51" customWidth="1"/>
    <col min="262" max="262" width="11.140625" style="51" bestFit="1" customWidth="1"/>
    <col min="263" max="263" width="3" style="51" customWidth="1"/>
    <col min="264" max="512" width="9.140625" style="51"/>
    <col min="513" max="513" width="2.42578125" style="51" customWidth="1"/>
    <col min="514" max="514" width="3.42578125" style="51" customWidth="1"/>
    <col min="515" max="515" width="43.7109375" style="51" customWidth="1"/>
    <col min="516" max="516" width="12.28515625" style="51" customWidth="1"/>
    <col min="517" max="517" width="36.85546875" style="51" customWidth="1"/>
    <col min="518" max="518" width="11.140625" style="51" bestFit="1" customWidth="1"/>
    <col min="519" max="519" width="3" style="51" customWidth="1"/>
    <col min="520" max="768" width="9.140625" style="51"/>
    <col min="769" max="769" width="2.42578125" style="51" customWidth="1"/>
    <col min="770" max="770" width="3.42578125" style="51" customWidth="1"/>
    <col min="771" max="771" width="43.7109375" style="51" customWidth="1"/>
    <col min="772" max="772" width="12.28515625" style="51" customWidth="1"/>
    <col min="773" max="773" width="36.85546875" style="51" customWidth="1"/>
    <col min="774" max="774" width="11.140625" style="51" bestFit="1" customWidth="1"/>
    <col min="775" max="775" width="3" style="51" customWidth="1"/>
    <col min="776" max="1024" width="9.140625" style="51"/>
    <col min="1025" max="1025" width="2.42578125" style="51" customWidth="1"/>
    <col min="1026" max="1026" width="3.42578125" style="51" customWidth="1"/>
    <col min="1027" max="1027" width="43.7109375" style="51" customWidth="1"/>
    <col min="1028" max="1028" width="12.28515625" style="51" customWidth="1"/>
    <col min="1029" max="1029" width="36.85546875" style="51" customWidth="1"/>
    <col min="1030" max="1030" width="11.140625" style="51" bestFit="1" customWidth="1"/>
    <col min="1031" max="1031" width="3" style="51" customWidth="1"/>
    <col min="1032" max="1280" width="9.140625" style="51"/>
    <col min="1281" max="1281" width="2.42578125" style="51" customWidth="1"/>
    <col min="1282" max="1282" width="3.42578125" style="51" customWidth="1"/>
    <col min="1283" max="1283" width="43.7109375" style="51" customWidth="1"/>
    <col min="1284" max="1284" width="12.28515625" style="51" customWidth="1"/>
    <col min="1285" max="1285" width="36.85546875" style="51" customWidth="1"/>
    <col min="1286" max="1286" width="11.140625" style="51" bestFit="1" customWidth="1"/>
    <col min="1287" max="1287" width="3" style="51" customWidth="1"/>
    <col min="1288" max="1536" width="9.140625" style="51"/>
    <col min="1537" max="1537" width="2.42578125" style="51" customWidth="1"/>
    <col min="1538" max="1538" width="3.42578125" style="51" customWidth="1"/>
    <col min="1539" max="1539" width="43.7109375" style="51" customWidth="1"/>
    <col min="1540" max="1540" width="12.28515625" style="51" customWidth="1"/>
    <col min="1541" max="1541" width="36.85546875" style="51" customWidth="1"/>
    <col min="1542" max="1542" width="11.140625" style="51" bestFit="1" customWidth="1"/>
    <col min="1543" max="1543" width="3" style="51" customWidth="1"/>
    <col min="1544" max="1792" width="9.140625" style="51"/>
    <col min="1793" max="1793" width="2.42578125" style="51" customWidth="1"/>
    <col min="1794" max="1794" width="3.42578125" style="51" customWidth="1"/>
    <col min="1795" max="1795" width="43.7109375" style="51" customWidth="1"/>
    <col min="1796" max="1796" width="12.28515625" style="51" customWidth="1"/>
    <col min="1797" max="1797" width="36.85546875" style="51" customWidth="1"/>
    <col min="1798" max="1798" width="11.140625" style="51" bestFit="1" customWidth="1"/>
    <col min="1799" max="1799" width="3" style="51" customWidth="1"/>
    <col min="1800" max="2048" width="9.140625" style="51"/>
    <col min="2049" max="2049" width="2.42578125" style="51" customWidth="1"/>
    <col min="2050" max="2050" width="3.42578125" style="51" customWidth="1"/>
    <col min="2051" max="2051" width="43.7109375" style="51" customWidth="1"/>
    <col min="2052" max="2052" width="12.28515625" style="51" customWidth="1"/>
    <col min="2053" max="2053" width="36.85546875" style="51" customWidth="1"/>
    <col min="2054" max="2054" width="11.140625" style="51" bestFit="1" customWidth="1"/>
    <col min="2055" max="2055" width="3" style="51" customWidth="1"/>
    <col min="2056" max="2304" width="9.140625" style="51"/>
    <col min="2305" max="2305" width="2.42578125" style="51" customWidth="1"/>
    <col min="2306" max="2306" width="3.42578125" style="51" customWidth="1"/>
    <col min="2307" max="2307" width="43.7109375" style="51" customWidth="1"/>
    <col min="2308" max="2308" width="12.28515625" style="51" customWidth="1"/>
    <col min="2309" max="2309" width="36.85546875" style="51" customWidth="1"/>
    <col min="2310" max="2310" width="11.140625" style="51" bestFit="1" customWidth="1"/>
    <col min="2311" max="2311" width="3" style="51" customWidth="1"/>
    <col min="2312" max="2560" width="9.140625" style="51"/>
    <col min="2561" max="2561" width="2.42578125" style="51" customWidth="1"/>
    <col min="2562" max="2562" width="3.42578125" style="51" customWidth="1"/>
    <col min="2563" max="2563" width="43.7109375" style="51" customWidth="1"/>
    <col min="2564" max="2564" width="12.28515625" style="51" customWidth="1"/>
    <col min="2565" max="2565" width="36.85546875" style="51" customWidth="1"/>
    <col min="2566" max="2566" width="11.140625" style="51" bestFit="1" customWidth="1"/>
    <col min="2567" max="2567" width="3" style="51" customWidth="1"/>
    <col min="2568" max="2816" width="9.140625" style="51"/>
    <col min="2817" max="2817" width="2.42578125" style="51" customWidth="1"/>
    <col min="2818" max="2818" width="3.42578125" style="51" customWidth="1"/>
    <col min="2819" max="2819" width="43.7109375" style="51" customWidth="1"/>
    <col min="2820" max="2820" width="12.28515625" style="51" customWidth="1"/>
    <col min="2821" max="2821" width="36.85546875" style="51" customWidth="1"/>
    <col min="2822" max="2822" width="11.140625" style="51" bestFit="1" customWidth="1"/>
    <col min="2823" max="2823" width="3" style="51" customWidth="1"/>
    <col min="2824" max="3072" width="9.140625" style="51"/>
    <col min="3073" max="3073" width="2.42578125" style="51" customWidth="1"/>
    <col min="3074" max="3074" width="3.42578125" style="51" customWidth="1"/>
    <col min="3075" max="3075" width="43.7109375" style="51" customWidth="1"/>
    <col min="3076" max="3076" width="12.28515625" style="51" customWidth="1"/>
    <col min="3077" max="3077" width="36.85546875" style="51" customWidth="1"/>
    <col min="3078" max="3078" width="11.140625" style="51" bestFit="1" customWidth="1"/>
    <col min="3079" max="3079" width="3" style="51" customWidth="1"/>
    <col min="3080" max="3328" width="9.140625" style="51"/>
    <col min="3329" max="3329" width="2.42578125" style="51" customWidth="1"/>
    <col min="3330" max="3330" width="3.42578125" style="51" customWidth="1"/>
    <col min="3331" max="3331" width="43.7109375" style="51" customWidth="1"/>
    <col min="3332" max="3332" width="12.28515625" style="51" customWidth="1"/>
    <col min="3333" max="3333" width="36.85546875" style="51" customWidth="1"/>
    <col min="3334" max="3334" width="11.140625" style="51" bestFit="1" customWidth="1"/>
    <col min="3335" max="3335" width="3" style="51" customWidth="1"/>
    <col min="3336" max="3584" width="9.140625" style="51"/>
    <col min="3585" max="3585" width="2.42578125" style="51" customWidth="1"/>
    <col min="3586" max="3586" width="3.42578125" style="51" customWidth="1"/>
    <col min="3587" max="3587" width="43.7109375" style="51" customWidth="1"/>
    <col min="3588" max="3588" width="12.28515625" style="51" customWidth="1"/>
    <col min="3589" max="3589" width="36.85546875" style="51" customWidth="1"/>
    <col min="3590" max="3590" width="11.140625" style="51" bestFit="1" customWidth="1"/>
    <col min="3591" max="3591" width="3" style="51" customWidth="1"/>
    <col min="3592" max="3840" width="9.140625" style="51"/>
    <col min="3841" max="3841" width="2.42578125" style="51" customWidth="1"/>
    <col min="3842" max="3842" width="3.42578125" style="51" customWidth="1"/>
    <col min="3843" max="3843" width="43.7109375" style="51" customWidth="1"/>
    <col min="3844" max="3844" width="12.28515625" style="51" customWidth="1"/>
    <col min="3845" max="3845" width="36.85546875" style="51" customWidth="1"/>
    <col min="3846" max="3846" width="11.140625" style="51" bestFit="1" customWidth="1"/>
    <col min="3847" max="3847" width="3" style="51" customWidth="1"/>
    <col min="3848" max="4096" width="9.140625" style="51"/>
    <col min="4097" max="4097" width="2.42578125" style="51" customWidth="1"/>
    <col min="4098" max="4098" width="3.42578125" style="51" customWidth="1"/>
    <col min="4099" max="4099" width="43.7109375" style="51" customWidth="1"/>
    <col min="4100" max="4100" width="12.28515625" style="51" customWidth="1"/>
    <col min="4101" max="4101" width="36.85546875" style="51" customWidth="1"/>
    <col min="4102" max="4102" width="11.140625" style="51" bestFit="1" customWidth="1"/>
    <col min="4103" max="4103" width="3" style="51" customWidth="1"/>
    <col min="4104" max="4352" width="9.140625" style="51"/>
    <col min="4353" max="4353" width="2.42578125" style="51" customWidth="1"/>
    <col min="4354" max="4354" width="3.42578125" style="51" customWidth="1"/>
    <col min="4355" max="4355" width="43.7109375" style="51" customWidth="1"/>
    <col min="4356" max="4356" width="12.28515625" style="51" customWidth="1"/>
    <col min="4357" max="4357" width="36.85546875" style="51" customWidth="1"/>
    <col min="4358" max="4358" width="11.140625" style="51" bestFit="1" customWidth="1"/>
    <col min="4359" max="4359" width="3" style="51" customWidth="1"/>
    <col min="4360" max="4608" width="9.140625" style="51"/>
    <col min="4609" max="4609" width="2.42578125" style="51" customWidth="1"/>
    <col min="4610" max="4610" width="3.42578125" style="51" customWidth="1"/>
    <col min="4611" max="4611" width="43.7109375" style="51" customWidth="1"/>
    <col min="4612" max="4612" width="12.28515625" style="51" customWidth="1"/>
    <col min="4613" max="4613" width="36.85546875" style="51" customWidth="1"/>
    <col min="4614" max="4614" width="11.140625" style="51" bestFit="1" customWidth="1"/>
    <col min="4615" max="4615" width="3" style="51" customWidth="1"/>
    <col min="4616" max="4864" width="9.140625" style="51"/>
    <col min="4865" max="4865" width="2.42578125" style="51" customWidth="1"/>
    <col min="4866" max="4866" width="3.42578125" style="51" customWidth="1"/>
    <col min="4867" max="4867" width="43.7109375" style="51" customWidth="1"/>
    <col min="4868" max="4868" width="12.28515625" style="51" customWidth="1"/>
    <col min="4869" max="4869" width="36.85546875" style="51" customWidth="1"/>
    <col min="4870" max="4870" width="11.140625" style="51" bestFit="1" customWidth="1"/>
    <col min="4871" max="4871" width="3" style="51" customWidth="1"/>
    <col min="4872" max="5120" width="9.140625" style="51"/>
    <col min="5121" max="5121" width="2.42578125" style="51" customWidth="1"/>
    <col min="5122" max="5122" width="3.42578125" style="51" customWidth="1"/>
    <col min="5123" max="5123" width="43.7109375" style="51" customWidth="1"/>
    <col min="5124" max="5124" width="12.28515625" style="51" customWidth="1"/>
    <col min="5125" max="5125" width="36.85546875" style="51" customWidth="1"/>
    <col min="5126" max="5126" width="11.140625" style="51" bestFit="1" customWidth="1"/>
    <col min="5127" max="5127" width="3" style="51" customWidth="1"/>
    <col min="5128" max="5376" width="9.140625" style="51"/>
    <col min="5377" max="5377" width="2.42578125" style="51" customWidth="1"/>
    <col min="5378" max="5378" width="3.42578125" style="51" customWidth="1"/>
    <col min="5379" max="5379" width="43.7109375" style="51" customWidth="1"/>
    <col min="5380" max="5380" width="12.28515625" style="51" customWidth="1"/>
    <col min="5381" max="5381" width="36.85546875" style="51" customWidth="1"/>
    <col min="5382" max="5382" width="11.140625" style="51" bestFit="1" customWidth="1"/>
    <col min="5383" max="5383" width="3" style="51" customWidth="1"/>
    <col min="5384" max="5632" width="9.140625" style="51"/>
    <col min="5633" max="5633" width="2.42578125" style="51" customWidth="1"/>
    <col min="5634" max="5634" width="3.42578125" style="51" customWidth="1"/>
    <col min="5635" max="5635" width="43.7109375" style="51" customWidth="1"/>
    <col min="5636" max="5636" width="12.28515625" style="51" customWidth="1"/>
    <col min="5637" max="5637" width="36.85546875" style="51" customWidth="1"/>
    <col min="5638" max="5638" width="11.140625" style="51" bestFit="1" customWidth="1"/>
    <col min="5639" max="5639" width="3" style="51" customWidth="1"/>
    <col min="5640" max="5888" width="9.140625" style="51"/>
    <col min="5889" max="5889" width="2.42578125" style="51" customWidth="1"/>
    <col min="5890" max="5890" width="3.42578125" style="51" customWidth="1"/>
    <col min="5891" max="5891" width="43.7109375" style="51" customWidth="1"/>
    <col min="5892" max="5892" width="12.28515625" style="51" customWidth="1"/>
    <col min="5893" max="5893" width="36.85546875" style="51" customWidth="1"/>
    <col min="5894" max="5894" width="11.140625" style="51" bestFit="1" customWidth="1"/>
    <col min="5895" max="5895" width="3" style="51" customWidth="1"/>
    <col min="5896" max="6144" width="9.140625" style="51"/>
    <col min="6145" max="6145" width="2.42578125" style="51" customWidth="1"/>
    <col min="6146" max="6146" width="3.42578125" style="51" customWidth="1"/>
    <col min="6147" max="6147" width="43.7109375" style="51" customWidth="1"/>
    <col min="6148" max="6148" width="12.28515625" style="51" customWidth="1"/>
    <col min="6149" max="6149" width="36.85546875" style="51" customWidth="1"/>
    <col min="6150" max="6150" width="11.140625" style="51" bestFit="1" customWidth="1"/>
    <col min="6151" max="6151" width="3" style="51" customWidth="1"/>
    <col min="6152" max="6400" width="9.140625" style="51"/>
    <col min="6401" max="6401" width="2.42578125" style="51" customWidth="1"/>
    <col min="6402" max="6402" width="3.42578125" style="51" customWidth="1"/>
    <col min="6403" max="6403" width="43.7109375" style="51" customWidth="1"/>
    <col min="6404" max="6404" width="12.28515625" style="51" customWidth="1"/>
    <col min="6405" max="6405" width="36.85546875" style="51" customWidth="1"/>
    <col min="6406" max="6406" width="11.140625" style="51" bestFit="1" customWidth="1"/>
    <col min="6407" max="6407" width="3" style="51" customWidth="1"/>
    <col min="6408" max="6656" width="9.140625" style="51"/>
    <col min="6657" max="6657" width="2.42578125" style="51" customWidth="1"/>
    <col min="6658" max="6658" width="3.42578125" style="51" customWidth="1"/>
    <col min="6659" max="6659" width="43.7109375" style="51" customWidth="1"/>
    <col min="6660" max="6660" width="12.28515625" style="51" customWidth="1"/>
    <col min="6661" max="6661" width="36.85546875" style="51" customWidth="1"/>
    <col min="6662" max="6662" width="11.140625" style="51" bestFit="1" customWidth="1"/>
    <col min="6663" max="6663" width="3" style="51" customWidth="1"/>
    <col min="6664" max="6912" width="9.140625" style="51"/>
    <col min="6913" max="6913" width="2.42578125" style="51" customWidth="1"/>
    <col min="6914" max="6914" width="3.42578125" style="51" customWidth="1"/>
    <col min="6915" max="6915" width="43.7109375" style="51" customWidth="1"/>
    <col min="6916" max="6916" width="12.28515625" style="51" customWidth="1"/>
    <col min="6917" max="6917" width="36.85546875" style="51" customWidth="1"/>
    <col min="6918" max="6918" width="11.140625" style="51" bestFit="1" customWidth="1"/>
    <col min="6919" max="6919" width="3" style="51" customWidth="1"/>
    <col min="6920" max="7168" width="9.140625" style="51"/>
    <col min="7169" max="7169" width="2.42578125" style="51" customWidth="1"/>
    <col min="7170" max="7170" width="3.42578125" style="51" customWidth="1"/>
    <col min="7171" max="7171" width="43.7109375" style="51" customWidth="1"/>
    <col min="7172" max="7172" width="12.28515625" style="51" customWidth="1"/>
    <col min="7173" max="7173" width="36.85546875" style="51" customWidth="1"/>
    <col min="7174" max="7174" width="11.140625" style="51" bestFit="1" customWidth="1"/>
    <col min="7175" max="7175" width="3" style="51" customWidth="1"/>
    <col min="7176" max="7424" width="9.140625" style="51"/>
    <col min="7425" max="7425" width="2.42578125" style="51" customWidth="1"/>
    <col min="7426" max="7426" width="3.42578125" style="51" customWidth="1"/>
    <col min="7427" max="7427" width="43.7109375" style="51" customWidth="1"/>
    <col min="7428" max="7428" width="12.28515625" style="51" customWidth="1"/>
    <col min="7429" max="7429" width="36.85546875" style="51" customWidth="1"/>
    <col min="7430" max="7430" width="11.140625" style="51" bestFit="1" customWidth="1"/>
    <col min="7431" max="7431" width="3" style="51" customWidth="1"/>
    <col min="7432" max="7680" width="9.140625" style="51"/>
    <col min="7681" max="7681" width="2.42578125" style="51" customWidth="1"/>
    <col min="7682" max="7682" width="3.42578125" style="51" customWidth="1"/>
    <col min="7683" max="7683" width="43.7109375" style="51" customWidth="1"/>
    <col min="7684" max="7684" width="12.28515625" style="51" customWidth="1"/>
    <col min="7685" max="7685" width="36.85546875" style="51" customWidth="1"/>
    <col min="7686" max="7686" width="11.140625" style="51" bestFit="1" customWidth="1"/>
    <col min="7687" max="7687" width="3" style="51" customWidth="1"/>
    <col min="7688" max="7936" width="9.140625" style="51"/>
    <col min="7937" max="7937" width="2.42578125" style="51" customWidth="1"/>
    <col min="7938" max="7938" width="3.42578125" style="51" customWidth="1"/>
    <col min="7939" max="7939" width="43.7109375" style="51" customWidth="1"/>
    <col min="7940" max="7940" width="12.28515625" style="51" customWidth="1"/>
    <col min="7941" max="7941" width="36.85546875" style="51" customWidth="1"/>
    <col min="7942" max="7942" width="11.140625" style="51" bestFit="1" customWidth="1"/>
    <col min="7943" max="7943" width="3" style="51" customWidth="1"/>
    <col min="7944" max="8192" width="9.140625" style="51"/>
    <col min="8193" max="8193" width="2.42578125" style="51" customWidth="1"/>
    <col min="8194" max="8194" width="3.42578125" style="51" customWidth="1"/>
    <col min="8195" max="8195" width="43.7109375" style="51" customWidth="1"/>
    <col min="8196" max="8196" width="12.28515625" style="51" customWidth="1"/>
    <col min="8197" max="8197" width="36.85546875" style="51" customWidth="1"/>
    <col min="8198" max="8198" width="11.140625" style="51" bestFit="1" customWidth="1"/>
    <col min="8199" max="8199" width="3" style="51" customWidth="1"/>
    <col min="8200" max="8448" width="9.140625" style="51"/>
    <col min="8449" max="8449" width="2.42578125" style="51" customWidth="1"/>
    <col min="8450" max="8450" width="3.42578125" style="51" customWidth="1"/>
    <col min="8451" max="8451" width="43.7109375" style="51" customWidth="1"/>
    <col min="8452" max="8452" width="12.28515625" style="51" customWidth="1"/>
    <col min="8453" max="8453" width="36.85546875" style="51" customWidth="1"/>
    <col min="8454" max="8454" width="11.140625" style="51" bestFit="1" customWidth="1"/>
    <col min="8455" max="8455" width="3" style="51" customWidth="1"/>
    <col min="8456" max="8704" width="9.140625" style="51"/>
    <col min="8705" max="8705" width="2.42578125" style="51" customWidth="1"/>
    <col min="8706" max="8706" width="3.42578125" style="51" customWidth="1"/>
    <col min="8707" max="8707" width="43.7109375" style="51" customWidth="1"/>
    <col min="8708" max="8708" width="12.28515625" style="51" customWidth="1"/>
    <col min="8709" max="8709" width="36.85546875" style="51" customWidth="1"/>
    <col min="8710" max="8710" width="11.140625" style="51" bestFit="1" customWidth="1"/>
    <col min="8711" max="8711" width="3" style="51" customWidth="1"/>
    <col min="8712" max="8960" width="9.140625" style="51"/>
    <col min="8961" max="8961" width="2.42578125" style="51" customWidth="1"/>
    <col min="8962" max="8962" width="3.42578125" style="51" customWidth="1"/>
    <col min="8963" max="8963" width="43.7109375" style="51" customWidth="1"/>
    <col min="8964" max="8964" width="12.28515625" style="51" customWidth="1"/>
    <col min="8965" max="8965" width="36.85546875" style="51" customWidth="1"/>
    <col min="8966" max="8966" width="11.140625" style="51" bestFit="1" customWidth="1"/>
    <col min="8967" max="8967" width="3" style="51" customWidth="1"/>
    <col min="8968" max="9216" width="9.140625" style="51"/>
    <col min="9217" max="9217" width="2.42578125" style="51" customWidth="1"/>
    <col min="9218" max="9218" width="3.42578125" style="51" customWidth="1"/>
    <col min="9219" max="9219" width="43.7109375" style="51" customWidth="1"/>
    <col min="9220" max="9220" width="12.28515625" style="51" customWidth="1"/>
    <col min="9221" max="9221" width="36.85546875" style="51" customWidth="1"/>
    <col min="9222" max="9222" width="11.140625" style="51" bestFit="1" customWidth="1"/>
    <col min="9223" max="9223" width="3" style="51" customWidth="1"/>
    <col min="9224" max="9472" width="9.140625" style="51"/>
    <col min="9473" max="9473" width="2.42578125" style="51" customWidth="1"/>
    <col min="9474" max="9474" width="3.42578125" style="51" customWidth="1"/>
    <col min="9475" max="9475" width="43.7109375" style="51" customWidth="1"/>
    <col min="9476" max="9476" width="12.28515625" style="51" customWidth="1"/>
    <col min="9477" max="9477" width="36.85546875" style="51" customWidth="1"/>
    <col min="9478" max="9478" width="11.140625" style="51" bestFit="1" customWidth="1"/>
    <col min="9479" max="9479" width="3" style="51" customWidth="1"/>
    <col min="9480" max="9728" width="9.140625" style="51"/>
    <col min="9729" max="9729" width="2.42578125" style="51" customWidth="1"/>
    <col min="9730" max="9730" width="3.42578125" style="51" customWidth="1"/>
    <col min="9731" max="9731" width="43.7109375" style="51" customWidth="1"/>
    <col min="9732" max="9732" width="12.28515625" style="51" customWidth="1"/>
    <col min="9733" max="9733" width="36.85546875" style="51" customWidth="1"/>
    <col min="9734" max="9734" width="11.140625" style="51" bestFit="1" customWidth="1"/>
    <col min="9735" max="9735" width="3" style="51" customWidth="1"/>
    <col min="9736" max="9984" width="9.140625" style="51"/>
    <col min="9985" max="9985" width="2.42578125" style="51" customWidth="1"/>
    <col min="9986" max="9986" width="3.42578125" style="51" customWidth="1"/>
    <col min="9987" max="9987" width="43.7109375" style="51" customWidth="1"/>
    <col min="9988" max="9988" width="12.28515625" style="51" customWidth="1"/>
    <col min="9989" max="9989" width="36.85546875" style="51" customWidth="1"/>
    <col min="9990" max="9990" width="11.140625" style="51" bestFit="1" customWidth="1"/>
    <col min="9991" max="9991" width="3" style="51" customWidth="1"/>
    <col min="9992" max="10240" width="9.140625" style="51"/>
    <col min="10241" max="10241" width="2.42578125" style="51" customWidth="1"/>
    <col min="10242" max="10242" width="3.42578125" style="51" customWidth="1"/>
    <col min="10243" max="10243" width="43.7109375" style="51" customWidth="1"/>
    <col min="10244" max="10244" width="12.28515625" style="51" customWidth="1"/>
    <col min="10245" max="10245" width="36.85546875" style="51" customWidth="1"/>
    <col min="10246" max="10246" width="11.140625" style="51" bestFit="1" customWidth="1"/>
    <col min="10247" max="10247" width="3" style="51" customWidth="1"/>
    <col min="10248" max="10496" width="9.140625" style="51"/>
    <col min="10497" max="10497" width="2.42578125" style="51" customWidth="1"/>
    <col min="10498" max="10498" width="3.42578125" style="51" customWidth="1"/>
    <col min="10499" max="10499" width="43.7109375" style="51" customWidth="1"/>
    <col min="10500" max="10500" width="12.28515625" style="51" customWidth="1"/>
    <col min="10501" max="10501" width="36.85546875" style="51" customWidth="1"/>
    <col min="10502" max="10502" width="11.140625" style="51" bestFit="1" customWidth="1"/>
    <col min="10503" max="10503" width="3" style="51" customWidth="1"/>
    <col min="10504" max="10752" width="9.140625" style="51"/>
    <col min="10753" max="10753" width="2.42578125" style="51" customWidth="1"/>
    <col min="10754" max="10754" width="3.42578125" style="51" customWidth="1"/>
    <col min="10755" max="10755" width="43.7109375" style="51" customWidth="1"/>
    <col min="10756" max="10756" width="12.28515625" style="51" customWidth="1"/>
    <col min="10757" max="10757" width="36.85546875" style="51" customWidth="1"/>
    <col min="10758" max="10758" width="11.140625" style="51" bestFit="1" customWidth="1"/>
    <col min="10759" max="10759" width="3" style="51" customWidth="1"/>
    <col min="10760" max="11008" width="9.140625" style="51"/>
    <col min="11009" max="11009" width="2.42578125" style="51" customWidth="1"/>
    <col min="11010" max="11010" width="3.42578125" style="51" customWidth="1"/>
    <col min="11011" max="11011" width="43.7109375" style="51" customWidth="1"/>
    <col min="11012" max="11012" width="12.28515625" style="51" customWidth="1"/>
    <col min="11013" max="11013" width="36.85546875" style="51" customWidth="1"/>
    <col min="11014" max="11014" width="11.140625" style="51" bestFit="1" customWidth="1"/>
    <col min="11015" max="11015" width="3" style="51" customWidth="1"/>
    <col min="11016" max="11264" width="9.140625" style="51"/>
    <col min="11265" max="11265" width="2.42578125" style="51" customWidth="1"/>
    <col min="11266" max="11266" width="3.42578125" style="51" customWidth="1"/>
    <col min="11267" max="11267" width="43.7109375" style="51" customWidth="1"/>
    <col min="11268" max="11268" width="12.28515625" style="51" customWidth="1"/>
    <col min="11269" max="11269" width="36.85546875" style="51" customWidth="1"/>
    <col min="11270" max="11270" width="11.140625" style="51" bestFit="1" customWidth="1"/>
    <col min="11271" max="11271" width="3" style="51" customWidth="1"/>
    <col min="11272" max="11520" width="9.140625" style="51"/>
    <col min="11521" max="11521" width="2.42578125" style="51" customWidth="1"/>
    <col min="11522" max="11522" width="3.42578125" style="51" customWidth="1"/>
    <col min="11523" max="11523" width="43.7109375" style="51" customWidth="1"/>
    <col min="11524" max="11524" width="12.28515625" style="51" customWidth="1"/>
    <col min="11525" max="11525" width="36.85546875" style="51" customWidth="1"/>
    <col min="11526" max="11526" width="11.140625" style="51" bestFit="1" customWidth="1"/>
    <col min="11527" max="11527" width="3" style="51" customWidth="1"/>
    <col min="11528" max="11776" width="9.140625" style="51"/>
    <col min="11777" max="11777" width="2.42578125" style="51" customWidth="1"/>
    <col min="11778" max="11778" width="3.42578125" style="51" customWidth="1"/>
    <col min="11779" max="11779" width="43.7109375" style="51" customWidth="1"/>
    <col min="11780" max="11780" width="12.28515625" style="51" customWidth="1"/>
    <col min="11781" max="11781" width="36.85546875" style="51" customWidth="1"/>
    <col min="11782" max="11782" width="11.140625" style="51" bestFit="1" customWidth="1"/>
    <col min="11783" max="11783" width="3" style="51" customWidth="1"/>
    <col min="11784" max="12032" width="9.140625" style="51"/>
    <col min="12033" max="12033" width="2.42578125" style="51" customWidth="1"/>
    <col min="12034" max="12034" width="3.42578125" style="51" customWidth="1"/>
    <col min="12035" max="12035" width="43.7109375" style="51" customWidth="1"/>
    <col min="12036" max="12036" width="12.28515625" style="51" customWidth="1"/>
    <col min="12037" max="12037" width="36.85546875" style="51" customWidth="1"/>
    <col min="12038" max="12038" width="11.140625" style="51" bestFit="1" customWidth="1"/>
    <col min="12039" max="12039" width="3" style="51" customWidth="1"/>
    <col min="12040" max="12288" width="9.140625" style="51"/>
    <col min="12289" max="12289" width="2.42578125" style="51" customWidth="1"/>
    <col min="12290" max="12290" width="3.42578125" style="51" customWidth="1"/>
    <col min="12291" max="12291" width="43.7109375" style="51" customWidth="1"/>
    <col min="12292" max="12292" width="12.28515625" style="51" customWidth="1"/>
    <col min="12293" max="12293" width="36.85546875" style="51" customWidth="1"/>
    <col min="12294" max="12294" width="11.140625" style="51" bestFit="1" customWidth="1"/>
    <col min="12295" max="12295" width="3" style="51" customWidth="1"/>
    <col min="12296" max="12544" width="9.140625" style="51"/>
    <col min="12545" max="12545" width="2.42578125" style="51" customWidth="1"/>
    <col min="12546" max="12546" width="3.42578125" style="51" customWidth="1"/>
    <col min="12547" max="12547" width="43.7109375" style="51" customWidth="1"/>
    <col min="12548" max="12548" width="12.28515625" style="51" customWidth="1"/>
    <col min="12549" max="12549" width="36.85546875" style="51" customWidth="1"/>
    <col min="12550" max="12550" width="11.140625" style="51" bestFit="1" customWidth="1"/>
    <col min="12551" max="12551" width="3" style="51" customWidth="1"/>
    <col min="12552" max="12800" width="9.140625" style="51"/>
    <col min="12801" max="12801" width="2.42578125" style="51" customWidth="1"/>
    <col min="12802" max="12802" width="3.42578125" style="51" customWidth="1"/>
    <col min="12803" max="12803" width="43.7109375" style="51" customWidth="1"/>
    <col min="12804" max="12804" width="12.28515625" style="51" customWidth="1"/>
    <col min="12805" max="12805" width="36.85546875" style="51" customWidth="1"/>
    <col min="12806" max="12806" width="11.140625" style="51" bestFit="1" customWidth="1"/>
    <col min="12807" max="12807" width="3" style="51" customWidth="1"/>
    <col min="12808" max="13056" width="9.140625" style="51"/>
    <col min="13057" max="13057" width="2.42578125" style="51" customWidth="1"/>
    <col min="13058" max="13058" width="3.42578125" style="51" customWidth="1"/>
    <col min="13059" max="13059" width="43.7109375" style="51" customWidth="1"/>
    <col min="13060" max="13060" width="12.28515625" style="51" customWidth="1"/>
    <col min="13061" max="13061" width="36.85546875" style="51" customWidth="1"/>
    <col min="13062" max="13062" width="11.140625" style="51" bestFit="1" customWidth="1"/>
    <col min="13063" max="13063" width="3" style="51" customWidth="1"/>
    <col min="13064" max="13312" width="9.140625" style="51"/>
    <col min="13313" max="13313" width="2.42578125" style="51" customWidth="1"/>
    <col min="13314" max="13314" width="3.42578125" style="51" customWidth="1"/>
    <col min="13315" max="13315" width="43.7109375" style="51" customWidth="1"/>
    <col min="13316" max="13316" width="12.28515625" style="51" customWidth="1"/>
    <col min="13317" max="13317" width="36.85546875" style="51" customWidth="1"/>
    <col min="13318" max="13318" width="11.140625" style="51" bestFit="1" customWidth="1"/>
    <col min="13319" max="13319" width="3" style="51" customWidth="1"/>
    <col min="13320" max="13568" width="9.140625" style="51"/>
    <col min="13569" max="13569" width="2.42578125" style="51" customWidth="1"/>
    <col min="13570" max="13570" width="3.42578125" style="51" customWidth="1"/>
    <col min="13571" max="13571" width="43.7109375" style="51" customWidth="1"/>
    <col min="13572" max="13572" width="12.28515625" style="51" customWidth="1"/>
    <col min="13573" max="13573" width="36.85546875" style="51" customWidth="1"/>
    <col min="13574" max="13574" width="11.140625" style="51" bestFit="1" customWidth="1"/>
    <col min="13575" max="13575" width="3" style="51" customWidth="1"/>
    <col min="13576" max="13824" width="9.140625" style="51"/>
    <col min="13825" max="13825" width="2.42578125" style="51" customWidth="1"/>
    <col min="13826" max="13826" width="3.42578125" style="51" customWidth="1"/>
    <col min="13827" max="13827" width="43.7109375" style="51" customWidth="1"/>
    <col min="13828" max="13828" width="12.28515625" style="51" customWidth="1"/>
    <col min="13829" max="13829" width="36.85546875" style="51" customWidth="1"/>
    <col min="13830" max="13830" width="11.140625" style="51" bestFit="1" customWidth="1"/>
    <col min="13831" max="13831" width="3" style="51" customWidth="1"/>
    <col min="13832" max="14080" width="9.140625" style="51"/>
    <col min="14081" max="14081" width="2.42578125" style="51" customWidth="1"/>
    <col min="14082" max="14082" width="3.42578125" style="51" customWidth="1"/>
    <col min="14083" max="14083" width="43.7109375" style="51" customWidth="1"/>
    <col min="14084" max="14084" width="12.28515625" style="51" customWidth="1"/>
    <col min="14085" max="14085" width="36.85546875" style="51" customWidth="1"/>
    <col min="14086" max="14086" width="11.140625" style="51" bestFit="1" customWidth="1"/>
    <col min="14087" max="14087" width="3" style="51" customWidth="1"/>
    <col min="14088" max="14336" width="9.140625" style="51"/>
    <col min="14337" max="14337" width="2.42578125" style="51" customWidth="1"/>
    <col min="14338" max="14338" width="3.42578125" style="51" customWidth="1"/>
    <col min="14339" max="14339" width="43.7109375" style="51" customWidth="1"/>
    <col min="14340" max="14340" width="12.28515625" style="51" customWidth="1"/>
    <col min="14341" max="14341" width="36.85546875" style="51" customWidth="1"/>
    <col min="14342" max="14342" width="11.140625" style="51" bestFit="1" customWidth="1"/>
    <col min="14343" max="14343" width="3" style="51" customWidth="1"/>
    <col min="14344" max="14592" width="9.140625" style="51"/>
    <col min="14593" max="14593" width="2.42578125" style="51" customWidth="1"/>
    <col min="14594" max="14594" width="3.42578125" style="51" customWidth="1"/>
    <col min="14595" max="14595" width="43.7109375" style="51" customWidth="1"/>
    <col min="14596" max="14596" width="12.28515625" style="51" customWidth="1"/>
    <col min="14597" max="14597" width="36.85546875" style="51" customWidth="1"/>
    <col min="14598" max="14598" width="11.140625" style="51" bestFit="1" customWidth="1"/>
    <col min="14599" max="14599" width="3" style="51" customWidth="1"/>
    <col min="14600" max="14848" width="9.140625" style="51"/>
    <col min="14849" max="14849" width="2.42578125" style="51" customWidth="1"/>
    <col min="14850" max="14850" width="3.42578125" style="51" customWidth="1"/>
    <col min="14851" max="14851" width="43.7109375" style="51" customWidth="1"/>
    <col min="14852" max="14852" width="12.28515625" style="51" customWidth="1"/>
    <col min="14853" max="14853" width="36.85546875" style="51" customWidth="1"/>
    <col min="14854" max="14854" width="11.140625" style="51" bestFit="1" customWidth="1"/>
    <col min="14855" max="14855" width="3" style="51" customWidth="1"/>
    <col min="14856" max="15104" width="9.140625" style="51"/>
    <col min="15105" max="15105" width="2.42578125" style="51" customWidth="1"/>
    <col min="15106" max="15106" width="3.42578125" style="51" customWidth="1"/>
    <col min="15107" max="15107" width="43.7109375" style="51" customWidth="1"/>
    <col min="15108" max="15108" width="12.28515625" style="51" customWidth="1"/>
    <col min="15109" max="15109" width="36.85546875" style="51" customWidth="1"/>
    <col min="15110" max="15110" width="11.140625" style="51" bestFit="1" customWidth="1"/>
    <col min="15111" max="15111" width="3" style="51" customWidth="1"/>
    <col min="15112" max="15360" width="9.140625" style="51"/>
    <col min="15361" max="15361" width="2.42578125" style="51" customWidth="1"/>
    <col min="15362" max="15362" width="3.42578125" style="51" customWidth="1"/>
    <col min="15363" max="15363" width="43.7109375" style="51" customWidth="1"/>
    <col min="15364" max="15364" width="12.28515625" style="51" customWidth="1"/>
    <col min="15365" max="15365" width="36.85546875" style="51" customWidth="1"/>
    <col min="15366" max="15366" width="11.140625" style="51" bestFit="1" customWidth="1"/>
    <col min="15367" max="15367" width="3" style="51" customWidth="1"/>
    <col min="15368" max="15616" width="9.140625" style="51"/>
    <col min="15617" max="15617" width="2.42578125" style="51" customWidth="1"/>
    <col min="15618" max="15618" width="3.42578125" style="51" customWidth="1"/>
    <col min="15619" max="15619" width="43.7109375" style="51" customWidth="1"/>
    <col min="15620" max="15620" width="12.28515625" style="51" customWidth="1"/>
    <col min="15621" max="15621" width="36.85546875" style="51" customWidth="1"/>
    <col min="15622" max="15622" width="11.140625" style="51" bestFit="1" customWidth="1"/>
    <col min="15623" max="15623" width="3" style="51" customWidth="1"/>
    <col min="15624" max="15872" width="9.140625" style="51"/>
    <col min="15873" max="15873" width="2.42578125" style="51" customWidth="1"/>
    <col min="15874" max="15874" width="3.42578125" style="51" customWidth="1"/>
    <col min="15875" max="15875" width="43.7109375" style="51" customWidth="1"/>
    <col min="15876" max="15876" width="12.28515625" style="51" customWidth="1"/>
    <col min="15877" max="15877" width="36.85546875" style="51" customWidth="1"/>
    <col min="15878" max="15878" width="11.140625" style="51" bestFit="1" customWidth="1"/>
    <col min="15879" max="15879" width="3" style="51" customWidth="1"/>
    <col min="15880" max="16128" width="9.140625" style="51"/>
    <col min="16129" max="16129" width="2.42578125" style="51" customWidth="1"/>
    <col min="16130" max="16130" width="3.42578125" style="51" customWidth="1"/>
    <col min="16131" max="16131" width="43.7109375" style="51" customWidth="1"/>
    <col min="16132" max="16132" width="12.28515625" style="51" customWidth="1"/>
    <col min="16133" max="16133" width="36.85546875" style="51" customWidth="1"/>
    <col min="16134" max="16134" width="11.140625" style="51" bestFit="1" customWidth="1"/>
    <col min="16135" max="16135" width="3" style="51" customWidth="1"/>
    <col min="16136" max="16384" width="9.140625" style="51"/>
  </cols>
  <sheetData>
    <row r="1" spans="2:11" ht="16.5" thickBot="1" x14ac:dyDescent="0.3">
      <c r="C1" s="125"/>
    </row>
    <row r="2" spans="2:11" x14ac:dyDescent="0.2">
      <c r="B2" s="52"/>
      <c r="C2" s="53"/>
      <c r="D2" s="53"/>
      <c r="E2" s="172"/>
      <c r="F2" s="173"/>
      <c r="G2" s="174"/>
    </row>
    <row r="3" spans="2:11" ht="15.75" x14ac:dyDescent="0.25">
      <c r="B3" s="181" t="s">
        <v>79</v>
      </c>
      <c r="C3" s="182"/>
      <c r="E3" s="175"/>
      <c r="F3" s="176"/>
      <c r="G3" s="177"/>
    </row>
    <row r="4" spans="2:11" ht="15" x14ac:dyDescent="0.25">
      <c r="B4" s="56"/>
      <c r="C4" s="126">
        <f>VLOOKUP($C$7,boligarealfordeling!$A$22:$K$51,2,FALSE)</f>
        <v>0</v>
      </c>
      <c r="D4" s="57"/>
      <c r="E4" s="175"/>
      <c r="F4" s="176"/>
      <c r="G4" s="177"/>
    </row>
    <row r="5" spans="2:11" ht="15" x14ac:dyDescent="0.25">
      <c r="B5" s="56"/>
      <c r="C5" s="76" t="str">
        <f>boligarealfordeling!B1</f>
        <v>Botilbud xxx</v>
      </c>
      <c r="D5" s="57"/>
      <c r="E5" s="175"/>
      <c r="F5" s="176"/>
      <c r="G5" s="177"/>
    </row>
    <row r="6" spans="2:11" ht="15" x14ac:dyDescent="0.25">
      <c r="B6" s="56"/>
      <c r="C6" s="76" t="str">
        <f>boligarealfordeling!B2</f>
        <v>§ 108</v>
      </c>
      <c r="E6" s="175"/>
      <c r="F6" s="176"/>
      <c r="G6" s="177"/>
    </row>
    <row r="7" spans="2:11" ht="15.75" thickBot="1" x14ac:dyDescent="0.3">
      <c r="B7" s="54"/>
      <c r="C7" s="127" t="s">
        <v>166</v>
      </c>
      <c r="D7" s="55"/>
      <c r="E7" s="178"/>
      <c r="F7" s="179"/>
      <c r="G7" s="180"/>
    </row>
    <row r="8" spans="2:11" ht="12" customHeight="1" x14ac:dyDescent="0.25">
      <c r="B8" s="65"/>
      <c r="C8" s="66"/>
      <c r="D8" s="67" t="s">
        <v>80</v>
      </c>
      <c r="E8" s="68" t="s">
        <v>81</v>
      </c>
      <c r="F8" s="69" t="s">
        <v>82</v>
      </c>
      <c r="G8" s="70"/>
    </row>
    <row r="9" spans="2:11" ht="15" x14ac:dyDescent="0.25">
      <c r="B9" s="183" t="s">
        <v>83</v>
      </c>
      <c r="C9" s="184"/>
      <c r="D9" s="71"/>
      <c r="E9" s="72"/>
      <c r="F9" s="73"/>
      <c r="G9" s="74"/>
      <c r="K9" s="51" t="s">
        <v>44</v>
      </c>
    </row>
    <row r="10" spans="2:11" ht="15" x14ac:dyDescent="0.25">
      <c r="B10" s="75"/>
      <c r="C10" s="76" t="s">
        <v>109</v>
      </c>
      <c r="D10" s="77">
        <f>boligarealfordeling!C5</f>
        <v>1000</v>
      </c>
      <c r="E10" s="78"/>
      <c r="F10" s="79"/>
      <c r="G10" s="80"/>
    </row>
    <row r="11" spans="2:11" ht="15" x14ac:dyDescent="0.25">
      <c r="B11" s="75"/>
      <c r="C11" s="76" t="s">
        <v>84</v>
      </c>
      <c r="D11" s="77">
        <f>boligarealfordeling!C6</f>
        <v>100</v>
      </c>
      <c r="E11" s="78"/>
      <c r="F11" s="81"/>
      <c r="G11" s="80"/>
    </row>
    <row r="12" spans="2:11" ht="15" x14ac:dyDescent="0.25">
      <c r="B12" s="75"/>
      <c r="C12" s="82" t="s">
        <v>85</v>
      </c>
      <c r="D12" s="83"/>
      <c r="E12" s="78" t="s">
        <v>86</v>
      </c>
      <c r="F12" s="128">
        <f>(D10-D11)/D10*100</f>
        <v>90</v>
      </c>
      <c r="G12" s="80" t="s">
        <v>87</v>
      </c>
    </row>
    <row r="13" spans="2:11" ht="15" x14ac:dyDescent="0.25">
      <c r="B13" s="84"/>
      <c r="C13" s="85"/>
      <c r="D13" s="86"/>
      <c r="E13" s="87"/>
      <c r="F13" s="88"/>
      <c r="G13" s="89"/>
    </row>
    <row r="14" spans="2:11" ht="15" x14ac:dyDescent="0.25">
      <c r="B14" s="75"/>
      <c r="C14" s="76" t="s">
        <v>88</v>
      </c>
      <c r="D14" s="129">
        <f>VLOOKUP($C$7,boligarealfordeling!$A$22:$K$51,5,FALSE)</f>
        <v>22.222222222222221</v>
      </c>
      <c r="E14" s="185" t="s">
        <v>89</v>
      </c>
      <c r="F14" s="79"/>
      <c r="G14" s="80"/>
    </row>
    <row r="15" spans="2:11" ht="15" x14ac:dyDescent="0.25">
      <c r="B15" s="75"/>
      <c r="C15" s="76" t="s">
        <v>90</v>
      </c>
      <c r="D15" s="130">
        <f>VLOOKUP($C$7,boligarealfordeling!$A$22:$K$51,3,FALSE)</f>
        <v>100</v>
      </c>
      <c r="E15" s="185"/>
      <c r="F15" s="79"/>
      <c r="G15" s="80"/>
    </row>
    <row r="16" spans="2:11" ht="15" x14ac:dyDescent="0.25">
      <c r="B16" s="75"/>
      <c r="C16" s="82" t="s">
        <v>91</v>
      </c>
      <c r="D16" s="90"/>
      <c r="E16" s="78"/>
      <c r="F16" s="128">
        <f>D14+D15</f>
        <v>122.22222222222223</v>
      </c>
      <c r="G16" s="80" t="s">
        <v>92</v>
      </c>
    </row>
    <row r="17" spans="2:7" ht="15" x14ac:dyDescent="0.25">
      <c r="B17" s="75"/>
      <c r="C17" s="76"/>
      <c r="D17" s="90"/>
      <c r="E17" s="78"/>
      <c r="F17" s="79"/>
      <c r="G17" s="80"/>
    </row>
    <row r="18" spans="2:7" ht="15" x14ac:dyDescent="0.25">
      <c r="B18" s="183" t="s">
        <v>37</v>
      </c>
      <c r="C18" s="186"/>
      <c r="D18" s="91"/>
      <c r="E18" s="92" t="s">
        <v>41</v>
      </c>
      <c r="F18" s="93" t="s">
        <v>38</v>
      </c>
      <c r="G18" s="74"/>
    </row>
    <row r="19" spans="2:7" ht="15" x14ac:dyDescent="0.25">
      <c r="B19" s="75"/>
      <c r="C19" s="95" t="str">
        <f>IF(boligarealfordeling!B67&lt;&gt;"",boligarealfordeling!B67,"")</f>
        <v>Fast Ejendom:</v>
      </c>
      <c r="D19" s="107" t="str">
        <f>IF(boligarealfordeling!C67&lt;&gt;"",boligarealfordeling!C67,"")</f>
        <v/>
      </c>
      <c r="E19" s="105" t="str">
        <f>IF(boligarealfordeling!D67&lt;&gt;"",boligarealfordeling!D67,"")</f>
        <v/>
      </c>
      <c r="F19" s="109" t="str">
        <f>IF(boligarealfordeling!E67&lt;&gt;"",boligarealfordeling!E67,"")</f>
        <v/>
      </c>
      <c r="G19" s="80"/>
    </row>
    <row r="20" spans="2:7" ht="15" customHeight="1" x14ac:dyDescent="0.25">
      <c r="B20" s="75"/>
      <c r="C20" s="95" t="str">
        <f>IF(boligarealfordeling!B68&lt;&gt;"",boligarealfordeling!B68,"")</f>
        <v>Seneste Ejendomsvurdering (Hvis eje)</v>
      </c>
      <c r="D20" s="108">
        <f>IF(boligarealfordeling!C68&lt;&gt;"",boligarealfordeling!C68,"")</f>
        <v>20000000</v>
      </c>
      <c r="E20" s="106">
        <f>IF(boligarealfordeling!D68&lt;&gt;"",boligarealfordeling!D68,"")</f>
        <v>0.1</v>
      </c>
      <c r="F20" s="110">
        <f>IF(boligarealfordeling!E68&lt;&gt;"",boligarealfordeling!E68,"")</f>
        <v>2000000</v>
      </c>
      <c r="G20" s="80" t="s">
        <v>95</v>
      </c>
    </row>
    <row r="21" spans="2:7" ht="15" x14ac:dyDescent="0.25">
      <c r="B21" s="75"/>
      <c r="C21" s="95" t="str">
        <f>IF(boligarealfordeling!B69&lt;&gt;"",boligarealfordeling!B69,"")</f>
        <v>Ejendomsskat (Hvis eje)</v>
      </c>
      <c r="D21" s="108">
        <f>IF(boligarealfordeling!C69&lt;&gt;"",boligarealfordeling!C69,"")</f>
        <v>20000</v>
      </c>
      <c r="E21" s="106">
        <f>IF(boligarealfordeling!D69&lt;&gt;"",boligarealfordeling!D69,"")</f>
        <v>1</v>
      </c>
      <c r="F21" s="110">
        <f>IF(boligarealfordeling!E69&lt;&gt;"",boligarealfordeling!E69,"")</f>
        <v>20000</v>
      </c>
      <c r="G21" s="80" t="s">
        <v>95</v>
      </c>
    </row>
    <row r="22" spans="2:7" ht="15" x14ac:dyDescent="0.25">
      <c r="B22" s="75"/>
      <c r="C22" s="95" t="str">
        <f>IF(boligarealfordeling!B70&lt;&gt;"",boligarealfordeling!B70,"")</f>
        <v>Huslejen (Hvis leje)</v>
      </c>
      <c r="D22" s="108" t="str">
        <f>IF(boligarealfordeling!C70&lt;&gt;"",boligarealfordeling!C70,"")</f>
        <v/>
      </c>
      <c r="E22" s="106">
        <f>IF(boligarealfordeling!D70&lt;&gt;"",boligarealfordeling!D70,"")</f>
        <v>1</v>
      </c>
      <c r="F22" s="110">
        <f>IF(boligarealfordeling!E70&lt;&gt;"",boligarealfordeling!E70,"")</f>
        <v>0</v>
      </c>
      <c r="G22" s="80" t="s">
        <v>95</v>
      </c>
    </row>
    <row r="23" spans="2:7" ht="15" x14ac:dyDescent="0.25">
      <c r="B23" s="75"/>
      <c r="C23" s="95" t="str">
        <f>IF(boligarealfordeling!B71&lt;&gt;"",boligarealfordeling!B71,"")</f>
        <v>Vedligeholdelse indvendig</v>
      </c>
      <c r="D23" s="108">
        <f>IF(boligarealfordeling!C71&lt;&gt;"",boligarealfordeling!C71,"")</f>
        <v>50000</v>
      </c>
      <c r="E23" s="106">
        <f>IF(boligarealfordeling!D71&lt;&gt;"",boligarealfordeling!D71,"")</f>
        <v>1</v>
      </c>
      <c r="F23" s="110">
        <f>IF(boligarealfordeling!E71&lt;&gt;"",boligarealfordeling!E71,"")</f>
        <v>50000</v>
      </c>
      <c r="G23" s="80" t="s">
        <v>95</v>
      </c>
    </row>
    <row r="24" spans="2:7" ht="15" customHeight="1" x14ac:dyDescent="0.25">
      <c r="B24" s="75"/>
      <c r="C24" s="95" t="str">
        <f>IF(boligarealfordeling!B72&lt;&gt;"",boligarealfordeling!B72,"")</f>
        <v>Vedligeholdelse udvendig</v>
      </c>
      <c r="D24" s="108">
        <f>IF(boligarealfordeling!C72&lt;&gt;"",boligarealfordeling!C72,"")</f>
        <v>20000</v>
      </c>
      <c r="E24" s="106">
        <f>IF(boligarealfordeling!D72&lt;&gt;"",boligarealfordeling!D72,"")</f>
        <v>1</v>
      </c>
      <c r="F24" s="110">
        <f>IF(boligarealfordeling!E72&lt;&gt;"",boligarealfordeling!E72,"")</f>
        <v>20000</v>
      </c>
      <c r="G24" s="80" t="s">
        <v>95</v>
      </c>
    </row>
    <row r="25" spans="2:7" ht="15" x14ac:dyDescent="0.25">
      <c r="B25" s="75"/>
      <c r="C25" s="95" t="str">
        <f>IF(boligarealfordeling!B73&lt;&gt;"",boligarealfordeling!B73,"")</f>
        <v>Renovation</v>
      </c>
      <c r="D25" s="108">
        <f>IF(boligarealfordeling!C73&lt;&gt;"",boligarealfordeling!C73,"")</f>
        <v>10000</v>
      </c>
      <c r="E25" s="106">
        <f>IF(boligarealfordeling!D73&lt;&gt;"",boligarealfordeling!D73,"")</f>
        <v>1</v>
      </c>
      <c r="F25" s="110">
        <f>IF(boligarealfordeling!E73&lt;&gt;"",boligarealfordeling!E73,"")</f>
        <v>10000</v>
      </c>
      <c r="G25" s="80" t="s">
        <v>95</v>
      </c>
    </row>
    <row r="26" spans="2:7" ht="15" x14ac:dyDescent="0.25">
      <c r="B26" s="75"/>
      <c r="C26" s="95" t="str">
        <f>IF(boligarealfordeling!B74&lt;&gt;"",boligarealfordeling!B74,"")</f>
        <v>Vand</v>
      </c>
      <c r="D26" s="108">
        <f>IF(boligarealfordeling!C74&lt;&gt;"",boligarealfordeling!C74,"")</f>
        <v>20000</v>
      </c>
      <c r="E26" s="106">
        <f>IF(boligarealfordeling!D74&lt;&gt;"",boligarealfordeling!D74,"")</f>
        <v>1</v>
      </c>
      <c r="F26" s="110">
        <f>IF(boligarealfordeling!E74&lt;&gt;"",boligarealfordeling!E74,"")</f>
        <v>20000</v>
      </c>
      <c r="G26" s="80" t="s">
        <v>95</v>
      </c>
    </row>
    <row r="27" spans="2:7" ht="15" x14ac:dyDescent="0.25">
      <c r="B27" s="75"/>
      <c r="C27" s="95" t="str">
        <f>IF(boligarealfordeling!B75&lt;&gt;"",boligarealfordeling!B75,"")</f>
        <v>Forsikringer vedr. ejendommen</v>
      </c>
      <c r="D27" s="108">
        <f>IF(boligarealfordeling!C75&lt;&gt;"",boligarealfordeling!C75,"")</f>
        <v>10000</v>
      </c>
      <c r="E27" s="106">
        <f>IF(boligarealfordeling!D75&lt;&gt;"",boligarealfordeling!D75,"")</f>
        <v>1</v>
      </c>
      <c r="F27" s="110">
        <f>IF(boligarealfordeling!E75&lt;&gt;"",boligarealfordeling!E75,"")</f>
        <v>10000</v>
      </c>
      <c r="G27" s="80" t="s">
        <v>95</v>
      </c>
    </row>
    <row r="28" spans="2:7" ht="15" x14ac:dyDescent="0.25">
      <c r="B28" s="75"/>
      <c r="C28" s="95" t="str">
        <f>IF(boligarealfordeling!B76&lt;&gt;"",boligarealfordeling!B76,"")</f>
        <v>Andre udgifter vedr. ejendommen</v>
      </c>
      <c r="D28" s="108">
        <f>IF(boligarealfordeling!C76&lt;&gt;"",boligarealfordeling!C76,"")</f>
        <v>199500</v>
      </c>
      <c r="E28" s="106">
        <f>IF(boligarealfordeling!D76&lt;&gt;"",boligarealfordeling!D76,"")</f>
        <v>1</v>
      </c>
      <c r="F28" s="110">
        <f>IF(boligarealfordeling!E76&lt;&gt;"",boligarealfordeling!E76,"")</f>
        <v>199500</v>
      </c>
      <c r="G28" s="80" t="s">
        <v>95</v>
      </c>
    </row>
    <row r="29" spans="2:7" ht="15" x14ac:dyDescent="0.25">
      <c r="B29" s="75"/>
      <c r="C29" s="95" t="str">
        <f>IF(boligarealfordeling!B77&lt;&gt;"",boligarealfordeling!B77,"")</f>
        <v xml:space="preserve">Pedel </v>
      </c>
      <c r="D29" s="108" t="str">
        <f>IF(boligarealfordeling!C77&lt;&gt;"",boligarealfordeling!C77,"")</f>
        <v/>
      </c>
      <c r="E29" s="106">
        <f>IF(boligarealfordeling!D77&lt;&gt;"",boligarealfordeling!D77,"")</f>
        <v>1</v>
      </c>
      <c r="F29" s="110">
        <f>IF(boligarealfordeling!E77&lt;&gt;"",boligarealfordeling!E77,"")</f>
        <v>0</v>
      </c>
      <c r="G29" s="80" t="s">
        <v>95</v>
      </c>
    </row>
    <row r="30" spans="2:7" ht="15" x14ac:dyDescent="0.25">
      <c r="B30" s="75"/>
      <c r="C30" s="95" t="str">
        <f>IF(boligarealfordeling!B78&lt;&gt;"",boligarealfordeling!B78,"")</f>
        <v>Løn til rengøring af fællesarealer</v>
      </c>
      <c r="D30" s="108" t="str">
        <f>IF(boligarealfordeling!C78&lt;&gt;"",boligarealfordeling!C78,"")</f>
        <v/>
      </c>
      <c r="E30" s="106">
        <f>IF(boligarealfordeling!D78&lt;&gt;"",boligarealfordeling!D78,"")</f>
        <v>1</v>
      </c>
      <c r="F30" s="110">
        <f>IF(boligarealfordeling!E78&lt;&gt;"",boligarealfordeling!E78,"")</f>
        <v>0</v>
      </c>
      <c r="G30" s="80" t="s">
        <v>95</v>
      </c>
    </row>
    <row r="31" spans="2:7" ht="30" x14ac:dyDescent="0.25">
      <c r="B31" s="75"/>
      <c r="C31" s="95" t="str">
        <f>IF(boligarealfordeling!B79&lt;&gt;"",boligarealfordeling!B79,"")</f>
        <v>Inventar vedr. ejendom (fx. vaskemaskine og møbler til fællesareal)</v>
      </c>
      <c r="D31" s="108" t="str">
        <f>IF(boligarealfordeling!C79&lt;&gt;"",boligarealfordeling!C79,"")</f>
        <v/>
      </c>
      <c r="E31" s="106">
        <f>IF(boligarealfordeling!D79&lt;&gt;"",boligarealfordeling!D79,"")</f>
        <v>0.5</v>
      </c>
      <c r="F31" s="110">
        <f>IF(boligarealfordeling!E79&lt;&gt;"",boligarealfordeling!E79,"")</f>
        <v>0</v>
      </c>
      <c r="G31" s="80" t="s">
        <v>95</v>
      </c>
    </row>
    <row r="32" spans="2:7" ht="15" x14ac:dyDescent="0.25">
      <c r="B32" s="75"/>
      <c r="C32" s="95" t="str">
        <f>IF(boligarealfordeling!B80&lt;&gt;"",boligarealfordeling!B80,"")</f>
        <v>Administration, der kan henregnes til boligdelen</v>
      </c>
      <c r="D32" s="108">
        <f>IF(boligarealfordeling!C80&lt;&gt;"",boligarealfordeling!C80,"")</f>
        <v>100000</v>
      </c>
      <c r="E32" s="106">
        <f>IF(boligarealfordeling!D80&lt;&gt;"",boligarealfordeling!D80,"")</f>
        <v>1</v>
      </c>
      <c r="F32" s="110">
        <f>IF(boligarealfordeling!E80&lt;&gt;"",boligarealfordeling!E80,"")</f>
        <v>100000</v>
      </c>
      <c r="G32" s="80" t="s">
        <v>95</v>
      </c>
    </row>
    <row r="33" spans="2:7" ht="15" x14ac:dyDescent="0.25">
      <c r="B33" s="75"/>
      <c r="C33" s="95" t="str">
        <f>IF(boligarealfordeling!B82&lt;&gt;"",boligarealfordeling!B82,"")</f>
        <v/>
      </c>
      <c r="D33" s="108" t="str">
        <f>IF(boligarealfordeling!C81&lt;&gt;"",boligarealfordeling!C81,"")</f>
        <v/>
      </c>
      <c r="E33" s="106" t="str">
        <f>IF(boligarealfordeling!D81&lt;&gt;"",boligarealfordeling!D81,"")</f>
        <v/>
      </c>
      <c r="F33" s="110" t="str">
        <f>IF(boligarealfordeling!E81&lt;&gt;"",boligarealfordeling!E81,"")</f>
        <v/>
      </c>
      <c r="G33" s="80"/>
    </row>
    <row r="34" spans="2:7" ht="15" x14ac:dyDescent="0.25">
      <c r="B34" s="75"/>
      <c r="C34" s="95" t="str">
        <f>IF(boligarealfordeling!B83&lt;&gt;"",boligarealfordeling!B83,"")</f>
        <v/>
      </c>
      <c r="D34" s="108" t="str">
        <f>IF(boligarealfordeling!C82&lt;&gt;"",boligarealfordeling!C82,"")</f>
        <v/>
      </c>
      <c r="E34" s="106" t="str">
        <f>IF(boligarealfordeling!D82&lt;&gt;"",boligarealfordeling!D82,"")</f>
        <v/>
      </c>
      <c r="F34" s="110" t="str">
        <f>IF(boligarealfordeling!E82&lt;&gt;"",boligarealfordeling!E82,"")</f>
        <v/>
      </c>
      <c r="G34" s="80"/>
    </row>
    <row r="35" spans="2:7" ht="15" x14ac:dyDescent="0.25">
      <c r="B35" s="75"/>
      <c r="C35" s="95" t="str">
        <f>IF(boligarealfordeling!B84&lt;&gt;"",boligarealfordeling!B84,"")</f>
        <v xml:space="preserve"> </v>
      </c>
      <c r="D35" s="108" t="str">
        <f>IF(boligarealfordeling!C83&lt;&gt;"",boligarealfordeling!C83,"")</f>
        <v/>
      </c>
      <c r="E35" s="106" t="str">
        <f>IF(boligarealfordeling!D83&lt;&gt;"",boligarealfordeling!D83,"")</f>
        <v/>
      </c>
      <c r="F35" s="110" t="str">
        <f>IF(boligarealfordeling!E83&lt;&gt;"",boligarealfordeling!E83,"")</f>
        <v/>
      </c>
      <c r="G35" s="80"/>
    </row>
    <row r="36" spans="2:7" ht="15" x14ac:dyDescent="0.25">
      <c r="B36" s="84"/>
      <c r="C36" s="96"/>
      <c r="D36" s="97"/>
      <c r="E36" s="131"/>
      <c r="F36" s="87"/>
      <c r="G36" s="89"/>
    </row>
    <row r="37" spans="2:7" ht="15" x14ac:dyDescent="0.25">
      <c r="B37" s="75"/>
      <c r="C37" s="94" t="s">
        <v>94</v>
      </c>
      <c r="D37" s="99"/>
      <c r="E37" s="78"/>
      <c r="F37" s="79">
        <f>SUM(F20:F36)</f>
        <v>2429500</v>
      </c>
      <c r="G37" s="80" t="s">
        <v>95</v>
      </c>
    </row>
    <row r="38" spans="2:7" ht="15" x14ac:dyDescent="0.25">
      <c r="B38" s="84"/>
      <c r="C38" s="96"/>
      <c r="D38" s="97"/>
      <c r="E38" s="87"/>
      <c r="F38" s="98"/>
      <c r="G38" s="89"/>
    </row>
    <row r="39" spans="2:7" ht="15" x14ac:dyDescent="0.25">
      <c r="B39" s="75"/>
      <c r="C39" s="94" t="s">
        <v>96</v>
      </c>
      <c r="D39" s="99"/>
      <c r="E39" s="78" t="s">
        <v>97</v>
      </c>
      <c r="F39" s="79">
        <f>F37*F12/100</f>
        <v>2186550</v>
      </c>
      <c r="G39" s="80" t="s">
        <v>95</v>
      </c>
    </row>
    <row r="40" spans="2:7" ht="15" x14ac:dyDescent="0.25">
      <c r="B40" s="75"/>
      <c r="C40" s="94" t="s">
        <v>76</v>
      </c>
      <c r="D40" s="99"/>
      <c r="E40" s="78"/>
      <c r="F40" s="79">
        <f>F39/(D10-D11)</f>
        <v>2429.5</v>
      </c>
      <c r="G40" s="80" t="s">
        <v>95</v>
      </c>
    </row>
    <row r="41" spans="2:7" ht="15" x14ac:dyDescent="0.25">
      <c r="B41" s="75"/>
      <c r="C41" s="94" t="s">
        <v>98</v>
      </c>
      <c r="D41" s="99"/>
      <c r="E41" s="78" t="s">
        <v>99</v>
      </c>
      <c r="F41" s="79">
        <f>F40*F16</f>
        <v>296938.88888888888</v>
      </c>
      <c r="G41" s="80" t="s">
        <v>95</v>
      </c>
    </row>
    <row r="42" spans="2:7" ht="15" x14ac:dyDescent="0.25">
      <c r="B42" s="75"/>
      <c r="C42" s="94" t="s">
        <v>100</v>
      </c>
      <c r="D42" s="99"/>
      <c r="E42" s="78"/>
      <c r="F42" s="79">
        <f>F41/12</f>
        <v>24744.907407407405</v>
      </c>
      <c r="G42" s="80" t="s">
        <v>95</v>
      </c>
    </row>
    <row r="43" spans="2:7" ht="15" x14ac:dyDescent="0.25">
      <c r="B43" s="75"/>
      <c r="C43" s="94" t="s">
        <v>77</v>
      </c>
      <c r="D43" s="90"/>
      <c r="E43" s="78" t="s">
        <v>101</v>
      </c>
      <c r="F43" s="79">
        <f>F41*0.1</f>
        <v>29693.888888888891</v>
      </c>
      <c r="G43" s="80" t="s">
        <v>95</v>
      </c>
    </row>
    <row r="44" spans="2:7" ht="15.75" thickBot="1" x14ac:dyDescent="0.3">
      <c r="B44" s="75"/>
      <c r="C44" s="94"/>
      <c r="D44" s="100"/>
      <c r="E44" s="78"/>
      <c r="F44" s="101"/>
      <c r="G44" s="102"/>
    </row>
    <row r="45" spans="2:7" ht="23.25" customHeight="1" thickBot="1" x14ac:dyDescent="0.3">
      <c r="B45" s="170" t="s">
        <v>78</v>
      </c>
      <c r="C45" s="171"/>
      <c r="D45" s="103"/>
      <c r="E45" s="103"/>
      <c r="F45" s="103">
        <f>F43/12</f>
        <v>2474.4907407407409</v>
      </c>
      <c r="G45" s="104" t="s">
        <v>95</v>
      </c>
    </row>
    <row r="46" spans="2:7" ht="15" x14ac:dyDescent="0.25">
      <c r="B46" s="76"/>
      <c r="C46" s="76"/>
      <c r="D46" s="78"/>
      <c r="E46" s="78"/>
      <c r="F46" s="78"/>
      <c r="G46" s="76"/>
    </row>
    <row r="47" spans="2:7" ht="15" x14ac:dyDescent="0.25">
      <c r="B47" s="168" t="s">
        <v>117</v>
      </c>
      <c r="C47" s="169"/>
      <c r="D47" s="60"/>
      <c r="E47" s="60" t="s">
        <v>93</v>
      </c>
      <c r="F47" s="61"/>
      <c r="G47" s="62"/>
    </row>
    <row r="48" spans="2:7" ht="15" x14ac:dyDescent="0.25">
      <c r="B48" s="63"/>
      <c r="C48" t="s">
        <v>106</v>
      </c>
      <c r="D48" s="64"/>
      <c r="E48" s="64"/>
      <c r="F48" s="110">
        <f>VLOOKUP($C$7,boligarealfordeling!$A$22:$K$54,10,FALSE)</f>
        <v>203.70370370370372</v>
      </c>
      <c r="G48" s="80" t="s">
        <v>95</v>
      </c>
    </row>
    <row r="49" spans="2:11" ht="15.75" thickBot="1" x14ac:dyDescent="0.3">
      <c r="B49" s="63"/>
      <c r="C49" t="s">
        <v>66</v>
      </c>
      <c r="D49" s="64"/>
      <c r="E49" s="64"/>
      <c r="F49" s="110">
        <f>VLOOKUP($C$7,boligarealfordeling!$A$22:$K$54,11,FALSE)</f>
        <v>509.2592592592593</v>
      </c>
      <c r="G49" s="80" t="s">
        <v>95</v>
      </c>
    </row>
    <row r="50" spans="2:11" ht="15.75" thickBot="1" x14ac:dyDescent="0.3">
      <c r="B50" s="170" t="s">
        <v>107</v>
      </c>
      <c r="C50" s="171" t="s">
        <v>47</v>
      </c>
      <c r="D50" s="103"/>
      <c r="E50" s="103"/>
      <c r="F50" s="103">
        <f>SUM(F48:F49)</f>
        <v>712.96296296296305</v>
      </c>
      <c r="G50" s="104" t="s">
        <v>95</v>
      </c>
    </row>
    <row r="51" spans="2:11" x14ac:dyDescent="0.2">
      <c r="D51" s="58"/>
      <c r="E51" s="58"/>
      <c r="F51" s="58"/>
      <c r="K51" s="51" t="s">
        <v>44</v>
      </c>
    </row>
    <row r="52" spans="2:11" ht="15" x14ac:dyDescent="0.25">
      <c r="B52" s="187" t="s">
        <v>153</v>
      </c>
      <c r="C52" s="188"/>
      <c r="D52" s="189"/>
      <c r="E52" s="165"/>
      <c r="F52" s="166"/>
      <c r="G52" s="167"/>
    </row>
    <row r="53" spans="2:11" ht="15" x14ac:dyDescent="0.25">
      <c r="B53" s="63"/>
      <c r="C53" s="160" t="s">
        <v>140</v>
      </c>
      <c r="D53" s="161"/>
      <c r="E53" s="162"/>
      <c r="F53" s="163"/>
      <c r="G53" s="164"/>
    </row>
    <row r="54" spans="2:11" ht="15" x14ac:dyDescent="0.25">
      <c r="B54" s="63"/>
      <c r="C54" s="150" t="s">
        <v>137</v>
      </c>
      <c r="D54" s="151"/>
      <c r="E54" s="152">
        <f>VLOOKUP($C$7,boligarealfordeling!$A$22:$N$54,12,FALSE)</f>
        <v>0</v>
      </c>
      <c r="F54" s="153"/>
      <c r="G54" s="154"/>
      <c r="H54" s="135"/>
    </row>
    <row r="55" spans="2:11" ht="15" x14ac:dyDescent="0.25">
      <c r="B55" s="63"/>
      <c r="C55" s="150" t="s">
        <v>138</v>
      </c>
      <c r="D55" s="151"/>
      <c r="E55" s="152">
        <f>VLOOKUP($C$7,boligarealfordeling!$A$22:$N$54,13,FALSE)</f>
        <v>0</v>
      </c>
      <c r="F55" s="153"/>
      <c r="G55" s="154"/>
      <c r="H55" s="135"/>
    </row>
    <row r="56" spans="2:11" ht="15" x14ac:dyDescent="0.25">
      <c r="B56" s="63"/>
      <c r="C56" s="150" t="s">
        <v>139</v>
      </c>
      <c r="D56" s="151"/>
      <c r="E56" s="152">
        <f>VLOOKUP($C$7,boligarealfordeling!$A$22:$N$54,14,FALSE)</f>
        <v>0</v>
      </c>
      <c r="F56" s="153"/>
      <c r="G56" s="154"/>
      <c r="H56" s="135"/>
    </row>
    <row r="57" spans="2:11" ht="15" x14ac:dyDescent="0.25">
      <c r="B57" s="63"/>
      <c r="C57" s="150" t="s">
        <v>147</v>
      </c>
      <c r="D57" s="151"/>
      <c r="E57" s="152">
        <f>boligarealfordeling!C105</f>
        <v>0</v>
      </c>
      <c r="F57" s="153"/>
      <c r="G57" s="154"/>
    </row>
    <row r="58" spans="2:11" ht="15" x14ac:dyDescent="0.25">
      <c r="B58" s="63"/>
      <c r="C58" s="150" t="s">
        <v>148</v>
      </c>
      <c r="D58" s="151"/>
      <c r="E58" s="152">
        <f>boligarealfordeling!C107</f>
        <v>0</v>
      </c>
      <c r="F58" s="153"/>
      <c r="G58" s="154"/>
    </row>
    <row r="59" spans="2:11" ht="15" x14ac:dyDescent="0.25">
      <c r="B59" s="63"/>
      <c r="C59" s="150" t="s">
        <v>151</v>
      </c>
      <c r="D59" s="151"/>
      <c r="E59" s="152">
        <f>boligarealfordeling!C111</f>
        <v>0</v>
      </c>
      <c r="F59" s="153"/>
      <c r="G59" s="154"/>
    </row>
    <row r="60" spans="2:11" ht="15" x14ac:dyDescent="0.25">
      <c r="B60" s="63"/>
      <c r="C60" s="150" t="s">
        <v>157</v>
      </c>
      <c r="D60" s="151"/>
      <c r="E60" s="152">
        <f>boligarealfordeling!C113</f>
        <v>0</v>
      </c>
      <c r="F60" s="153"/>
      <c r="G60" s="154"/>
    </row>
    <row r="61" spans="2:11" ht="15.75" customHeight="1" x14ac:dyDescent="0.25">
      <c r="B61" s="63"/>
      <c r="C61" s="150" t="s">
        <v>143</v>
      </c>
      <c r="D61" s="151"/>
      <c r="E61" s="152">
        <f>boligarealfordeling!C115</f>
        <v>0</v>
      </c>
      <c r="F61" s="153"/>
      <c r="G61" s="154"/>
    </row>
    <row r="62" spans="2:11" ht="15" x14ac:dyDescent="0.25">
      <c r="B62" s="63"/>
      <c r="C62" s="150" t="s">
        <v>142</v>
      </c>
      <c r="D62" s="151"/>
      <c r="E62" s="152">
        <f>boligarealfordeling!C117</f>
        <v>0</v>
      </c>
      <c r="F62" s="153"/>
      <c r="G62" s="154"/>
    </row>
    <row r="63" spans="2:11" ht="15.75" thickBot="1" x14ac:dyDescent="0.3">
      <c r="B63" s="136"/>
      <c r="C63" s="155" t="s">
        <v>144</v>
      </c>
      <c r="D63" s="156"/>
      <c r="E63" s="157">
        <f>boligarealfordeling!C119</f>
        <v>0</v>
      </c>
      <c r="F63" s="158"/>
      <c r="G63" s="159"/>
    </row>
  </sheetData>
  <mergeCells count="32">
    <mergeCell ref="C63:D63"/>
    <mergeCell ref="E63:G63"/>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B47:C47"/>
    <mergeCell ref="B50:C50"/>
    <mergeCell ref="B52:D52"/>
    <mergeCell ref="E52:G52"/>
    <mergeCell ref="C53:D53"/>
    <mergeCell ref="E53:G53"/>
    <mergeCell ref="B45:C45"/>
    <mergeCell ref="E2:G7"/>
    <mergeCell ref="B3:C3"/>
    <mergeCell ref="B9:C9"/>
    <mergeCell ref="E14:E15"/>
    <mergeCell ref="B18:C18"/>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800-000000000000}">
          <x14:formula1>
            <xm:f>boligarealfordeling!$A$22:$A$54</xm:f>
          </x14:formula1>
          <xm:sqref>C7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lassification xmlns="E9AC5987-5E9B-4B36-AA54-63F6F21522B7" xsi:nil="true"/>
    <Korrespondance xmlns="E9AC5987-5E9B-4B36-AA54-63F6F21522B7">Intern</Korrespondance>
    <Modtagere xmlns="E9AC5987-5E9B-4B36-AA54-63F6F21522B7" xsi:nil="true"/>
    <Prioritet xmlns="E9AC5987-5E9B-4B36-AA54-63F6F21522B7">Normal</Prioritet>
    <Preview xmlns="E9AC5987-5E9B-4B36-AA54-63F6F21522B7" xsi:nil="true"/>
    <Afsender xmlns="E9AC5987-5E9B-4B36-AA54-63F6F21522B7" xsi:nil="true"/>
    <Dato xmlns="E9AC5987-5E9B-4B36-AA54-63F6F21522B7">2016-03-11T14:24:40+00:00</Dato>
    <DocID xmlns="http://schemas.microsoft.com/sharepoint/v3">1093572</DocID>
    <LocalAttachment xmlns="http://schemas.microsoft.com/sharepoint/v3">false</LocalAttachment>
    <RegistrationDate xmlns="http://schemas.microsoft.com/sharepoint/v3" xsi:nil="true"/>
    <CaseRecordNumber xmlns="http://schemas.microsoft.com/sharepoint/v3">0</CaseRecordNumber>
    <CaseID xmlns="http://schemas.microsoft.com/sharepoint/v3">SAM-2015-01163</CaseID>
    <Related xmlns="http://schemas.microsoft.com/sharepoint/v3">false</Related>
    <Finalized xmlns="http://schemas.microsoft.com/sharepoint/v3">false</Finalized>
    <CCMVisualId xmlns="http://schemas.microsoft.com/sharepoint/v3">SAM-2015-01163</CCMVisualId>
    <CCMSystemID xmlns="http://schemas.microsoft.com/sharepoint/v3">194d9032-8a43-4f5e-9edd-cac5db8e7f57</CCMSystem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CD94F695FD52F04FAFC60442EEEB532F" ma:contentTypeVersion="1" ma:contentTypeDescription="GetOrganized dokument" ma:contentTypeScope="" ma:versionID="b44b94f84d6ab2bcd69839cafbd2979f">
  <xsd:schema xmlns:xsd="http://www.w3.org/2001/XMLSchema" xmlns:xs="http://www.w3.org/2001/XMLSchema" xmlns:p="http://schemas.microsoft.com/office/2006/metadata/properties" xmlns:ns1="http://schemas.microsoft.com/sharepoint/v3" xmlns:ns2="E9AC5987-5E9B-4B36-AA54-63F6F21522B7" targetNamespace="http://schemas.microsoft.com/office/2006/metadata/properties" ma:root="true" ma:fieldsID="2e26adc4237ac95c826b172f58c91123" ns1:_="" ns2:_="">
    <xsd:import namespace="http://schemas.microsoft.com/sharepoint/v3"/>
    <xsd:import namespace="E9AC5987-5E9B-4B36-AA54-63F6F21522B7"/>
    <xsd:element name="properties">
      <xsd:complexType>
        <xsd:sequence>
          <xsd:element name="documentManagement">
            <xsd:complexType>
              <xsd:all>
                <xsd:element ref="ns2:Korrespondance" minOccurs="0"/>
                <xsd:element ref="ns2:Modtagere" minOccurs="0"/>
                <xsd:element ref="ns2:Dato" minOccurs="0"/>
                <xsd:element ref="ns2:Prioritet" minOccurs="0"/>
                <xsd:element ref="ns2:Afsender" minOccurs="0"/>
                <xsd:element ref="ns2:Preview"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2:Classification" minOccurs="0"/>
                <xsd:element ref="ns1:CCMVisual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ID" ma:index="14" nillable="true" ma:displayName="Sags ID" ma:default="Tildeler" ma:internalName="CaseID" ma:readOnly="true">
      <xsd:simpleType>
        <xsd:restriction base="dms:Text"/>
      </xsd:simpleType>
    </xsd:element>
    <xsd:element name="DocID" ma:index="15" nillable="true" ma:displayName="Dok ID" ma:default="Tildeler" ma:internalName="DocID" ma:readOnly="true">
      <xsd:simpleType>
        <xsd:restriction base="dms:Text"/>
      </xsd:simpleType>
    </xsd:element>
    <xsd:element name="Finalized" ma:index="16" nillable="true" ma:displayName="Endeligt" ma:default="False" ma:internalName="Finalized" ma:readOnly="true">
      <xsd:simpleType>
        <xsd:restriction base="dms:Boolean"/>
      </xsd:simpleType>
    </xsd:element>
    <xsd:element name="Related" ma:index="17" nillable="true" ma:displayName="Vedhæftet dokument" ma:default="False" ma:internalName="Related" ma:readOnly="true">
      <xsd:simpleType>
        <xsd:restriction base="dms:Boolean"/>
      </xsd:simpleType>
    </xsd:element>
    <xsd:element name="RegistrationDate" ma:index="18" nillable="true" ma:displayName="Registrerings dato" ma:format="DateTime" ma:internalName="RegistrationDate" ma:readOnly="true">
      <xsd:simpleType>
        <xsd:restriction base="dms:DateTime"/>
      </xsd:simpleType>
    </xsd:element>
    <xsd:element name="CaseRecordNumber" ma:index="19" nillable="true" ma:displayName="Akt ID" ma:decimals="0" ma:default="0" ma:internalName="CaseRecordNumber" ma:readOnly="true">
      <xsd:simpleType>
        <xsd:restriction base="dms:Number"/>
      </xsd:simpleType>
    </xsd:element>
    <xsd:element name="LocalAttachment" ma:index="20" nillable="true" ma:displayName="Lokalt bilag" ma:default="False" ma:internalName="LocalAttachment" ma:readOnly="true">
      <xsd:simpleType>
        <xsd:restriction base="dms:Boolean"/>
      </xsd:simpleType>
    </xsd:element>
    <xsd:element name="CCMTemplateName" ma:index="21" nillable="true" ma:displayName="Skabelon navn" ma:internalName="CCMTemplateName" ma:readOnly="true">
      <xsd:simpleType>
        <xsd:restriction base="dms:Text"/>
      </xsd:simpleType>
    </xsd:element>
    <xsd:element name="CCMTemplateVersion" ma:index="22" nillable="true" ma:displayName="Skabelon version" ma:internalName="CCMTemplateVersion" ma:readOnly="true">
      <xsd:simpleType>
        <xsd:restriction base="dms:Text"/>
      </xsd:simpleType>
    </xsd:element>
    <xsd:element name="CCMTemplateID" ma:index="23" nillable="true" ma:displayName="CCMTemplateID" ma:decimals="0" ma:default="0" ma:hidden="true" ma:internalName="CCMTemplateID" ma:readOnly="true">
      <xsd:simpleType>
        <xsd:restriction base="dms:Number"/>
      </xsd:simpleType>
    </xsd:element>
    <xsd:element name="CCMSystemID" ma:index="24" nillable="true" ma:displayName="CCMSystemID" ma:hidden="true" ma:internalName="CCMSystemID" ma:readOnly="true">
      <xsd:simpleType>
        <xsd:restriction base="dms:Text"/>
      </xsd:simpleType>
    </xsd:element>
    <xsd:element name="WasEncrypted" ma:index="25" nillable="true" ma:displayName="Krypteret" ma:default="False" ma:internalName="WasEncrypted" ma:readOnly="true">
      <xsd:simpleType>
        <xsd:restriction base="dms:Boolean"/>
      </xsd:simpleType>
    </xsd:element>
    <xsd:element name="WasSigned" ma:index="26" nillable="true" ma:displayName="Signeret" ma:default="False" ma:internalName="WasSigned" ma:readOnly="true">
      <xsd:simpleType>
        <xsd:restriction base="dms:Boolean"/>
      </xsd:simpleType>
    </xsd:element>
    <xsd:element name="MailHasAttachments" ma:index="27" nillable="true" ma:displayName="E-mail har vedhæftede filer" ma:default="False" ma:internalName="MailHasAttachments" ma:readOnly="true">
      <xsd:simpleType>
        <xsd:restriction base="dms:Boolean"/>
      </xsd:simpleType>
    </xsd:element>
    <xsd:element name="CCMConversation" ma:index="28" nillable="true" ma:displayName="Samtale" ma:internalName="CCMConversation" ma:readOnly="true">
      <xsd:simpleType>
        <xsd:restriction base="dms:Text"/>
      </xsd:simpleType>
    </xsd:element>
    <xsd:element name="CCMVisualId" ma:index="32" nillable="true" ma:displayName="Sags ID" ma:default="Tildeler" ma:internalName="CCMVisual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AC5987-5E9B-4B36-AA54-63F6F21522B7" elementFormDefault="qualified">
    <xsd:import namespace="http://schemas.microsoft.com/office/2006/documentManagement/types"/>
    <xsd:import namespace="http://schemas.microsoft.com/office/infopath/2007/PartnerControls"/>
    <xsd:element name="Korrespondance" ma:index="2" nillable="true" ma:displayName="Korrespondance" ma:default="Intern" ma:format="Dropdown" ma:internalName="Korrespondance">
      <xsd:simpleType>
        <xsd:restriction base="dms:Choice">
          <xsd:enumeration value="Intern"/>
          <xsd:enumeration value="Indgående"/>
          <xsd:enumeration value="Udgående"/>
        </xsd:restriction>
      </xsd:simpleType>
    </xsd:element>
    <xsd:element name="Modtagere" ma:index="3" nillable="true" ma:displayName="Modtagere" ma:internalName="Modtagere">
      <xsd:simpleType>
        <xsd:restriction base="dms:Text">
          <xsd:maxLength value="255"/>
        </xsd:restriction>
      </xsd:simpleType>
    </xsd:element>
    <xsd:element name="Dato" ma:index="4" nillable="true" ma:displayName="Dato" ma:default="[today]" ma:format="DateTime" ma:internalName="Dato">
      <xsd:simpleType>
        <xsd:restriction base="dms:DateTime"/>
      </xsd:simpleType>
    </xsd:element>
    <xsd:element name="Prioritet" ma:index="5" nillable="true" ma:displayName="Prioritet" ma:default="Normal" ma:format="Dropdown" ma:internalName="Prioritet">
      <xsd:simpleType>
        <xsd:restriction base="dms:Choice">
          <xsd:enumeration value="Høj"/>
          <xsd:enumeration value="Normal"/>
          <xsd:enumeration value="Lav"/>
        </xsd:restriction>
      </xsd:simpleType>
    </xsd:element>
    <xsd:element name="Afsender" ma:index="6" nillable="true" ma:displayName="Afsender" ma:internalName="Afsender">
      <xsd:simpleType>
        <xsd:restriction base="dms:Text">
          <xsd:maxLength value="255"/>
        </xsd:restriction>
      </xsd:simpleType>
    </xsd:element>
    <xsd:element name="Preview" ma:index="7" nillable="true" ma:displayName="Preview" ma:description="The Ontolica Preview column displays a preview of the first page of the document. Click the icon to open a preview of the full document." ma:internalName="Preview">
      <xsd:simpleType>
        <xsd:restriction base="dms:Unknown"/>
      </xsd:simpleType>
    </xsd:element>
    <xsd:element name="Classification" ma:index="29" nillable="true" ma:displayName="Klassifikation" ma:hidden="true" ma:internalName="Classification">
      <xsd:simpleType>
        <xsd:restriction base="dms:Choice">
          <xsd:enumeration value="Offentlig"/>
          <xsd:enumeration value="Intern"/>
          <xsd:enumeration value="Fortroli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A94B8B-4AED-4766-BA5A-B8C902024D1C}">
  <ds:schemaRefs>
    <ds:schemaRef ds:uri="E9AC5987-5E9B-4B36-AA54-63F6F21522B7"/>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purl.org/dc/dcmitype/"/>
    <ds:schemaRef ds:uri="http://schemas.openxmlformats.org/package/2006/metadata/core-properties"/>
    <ds:schemaRef ds:uri="http://schemas.microsoft.com/sharepoint/v3"/>
    <ds:schemaRef ds:uri="http://www.w3.org/XML/1998/namespace"/>
    <ds:schemaRef ds:uri="http://purl.org/dc/terms/"/>
  </ds:schemaRefs>
</ds:datastoreItem>
</file>

<file path=customXml/itemProps2.xml><?xml version="1.0" encoding="utf-8"?>
<ds:datastoreItem xmlns:ds="http://schemas.openxmlformats.org/officeDocument/2006/customXml" ds:itemID="{59041FA0-9A17-447E-8012-76FEFFD7FA9D}">
  <ds:schemaRefs>
    <ds:schemaRef ds:uri="http://schemas.microsoft.com/sharepoint/v3/contenttype/forms"/>
  </ds:schemaRefs>
</ds:datastoreItem>
</file>

<file path=customXml/itemProps3.xml><?xml version="1.0" encoding="utf-8"?>
<ds:datastoreItem xmlns:ds="http://schemas.openxmlformats.org/officeDocument/2006/customXml" ds:itemID="{87512AAB-7D03-434F-B67C-DB46A0D3A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9AC5987-5E9B-4B36-AA54-63F6F21522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35</vt:i4>
      </vt:variant>
      <vt:variant>
        <vt:lpstr>Navngivne områder</vt:lpstr>
      </vt:variant>
      <vt:variant>
        <vt:i4>33</vt:i4>
      </vt:variant>
    </vt:vector>
  </HeadingPairs>
  <TitlesOfParts>
    <vt:vector size="68" baseType="lpstr">
      <vt:lpstr>boligarealfordeling</vt:lpstr>
      <vt:lpstr>Areal- og omkostn B1 </vt:lpstr>
      <vt:lpstr>Areal- og omkostn B2</vt:lpstr>
      <vt:lpstr>Areal- og omkostn B3</vt:lpstr>
      <vt:lpstr>Areal- og omkostn B4</vt:lpstr>
      <vt:lpstr>Areal- og omkostn B5</vt:lpstr>
      <vt:lpstr>Areal- og omkostn B6</vt:lpstr>
      <vt:lpstr>Areal- og omkostn B7</vt:lpstr>
      <vt:lpstr>Areal- og omkostn B8</vt:lpstr>
      <vt:lpstr>Areal- og omkostn B9</vt:lpstr>
      <vt:lpstr>Areal- og omkostn B10</vt:lpstr>
      <vt:lpstr>Areal- og omkostn B11</vt:lpstr>
      <vt:lpstr>Areal- og omkostn B12</vt:lpstr>
      <vt:lpstr>Areal- og omkostn B13</vt:lpstr>
      <vt:lpstr>Areal- og omkostn B14</vt:lpstr>
      <vt:lpstr>Areal- og omkostn B15</vt:lpstr>
      <vt:lpstr>Areal- og omkostn B16</vt:lpstr>
      <vt:lpstr>Areal- og omkostn B17</vt:lpstr>
      <vt:lpstr>Areal- og omkostn B18</vt:lpstr>
      <vt:lpstr>Areal- og omkostn B19</vt:lpstr>
      <vt:lpstr>Areal- og omkostn B20</vt:lpstr>
      <vt:lpstr>Areal- og omkostn B21</vt:lpstr>
      <vt:lpstr>Areal- og omkostn B22</vt:lpstr>
      <vt:lpstr>Areal- og omkostn B23</vt:lpstr>
      <vt:lpstr>Areal- og omkostn B24</vt:lpstr>
      <vt:lpstr>Areal- og omkostn B25</vt:lpstr>
      <vt:lpstr>Areal- og omkostn B26</vt:lpstr>
      <vt:lpstr>Areal- og omkostn B27</vt:lpstr>
      <vt:lpstr>Areal- og omkostn B28</vt:lpstr>
      <vt:lpstr>Areal- og omkostn B29</vt:lpstr>
      <vt:lpstr>Areal- og omkostn B30</vt:lpstr>
      <vt:lpstr>Areal- og omkostn B31</vt:lpstr>
      <vt:lpstr>Areal- og omkostn B32</vt:lpstr>
      <vt:lpstr>Areal- og omkostn B33</vt:lpstr>
      <vt:lpstr>Serviceareal og boligareal</vt:lpstr>
      <vt:lpstr>'Areal- og omkostn B1 '!Udskriftsområde</vt:lpstr>
      <vt:lpstr>'Areal- og omkostn B10'!Udskriftsområde</vt:lpstr>
      <vt:lpstr>'Areal- og omkostn B11'!Udskriftsområde</vt:lpstr>
      <vt:lpstr>'Areal- og omkostn B12'!Udskriftsområde</vt:lpstr>
      <vt:lpstr>'Areal- og omkostn B13'!Udskriftsområde</vt:lpstr>
      <vt:lpstr>'Areal- og omkostn B14'!Udskriftsområde</vt:lpstr>
      <vt:lpstr>'Areal- og omkostn B15'!Udskriftsområde</vt:lpstr>
      <vt:lpstr>'Areal- og omkostn B16'!Udskriftsområde</vt:lpstr>
      <vt:lpstr>'Areal- og omkostn B17'!Udskriftsområde</vt:lpstr>
      <vt:lpstr>'Areal- og omkostn B18'!Udskriftsområde</vt:lpstr>
      <vt:lpstr>'Areal- og omkostn B19'!Udskriftsområde</vt:lpstr>
      <vt:lpstr>'Areal- og omkostn B2'!Udskriftsområde</vt:lpstr>
      <vt:lpstr>'Areal- og omkostn B20'!Udskriftsområde</vt:lpstr>
      <vt:lpstr>'Areal- og omkostn B21'!Udskriftsområde</vt:lpstr>
      <vt:lpstr>'Areal- og omkostn B22'!Udskriftsområde</vt:lpstr>
      <vt:lpstr>'Areal- og omkostn B23'!Udskriftsområde</vt:lpstr>
      <vt:lpstr>'Areal- og omkostn B24'!Udskriftsområde</vt:lpstr>
      <vt:lpstr>'Areal- og omkostn B25'!Udskriftsområde</vt:lpstr>
      <vt:lpstr>'Areal- og omkostn B26'!Udskriftsområde</vt:lpstr>
      <vt:lpstr>'Areal- og omkostn B27'!Udskriftsområde</vt:lpstr>
      <vt:lpstr>'Areal- og omkostn B28'!Udskriftsområde</vt:lpstr>
      <vt:lpstr>'Areal- og omkostn B29'!Udskriftsområde</vt:lpstr>
      <vt:lpstr>'Areal- og omkostn B3'!Udskriftsområde</vt:lpstr>
      <vt:lpstr>'Areal- og omkostn B30'!Udskriftsområde</vt:lpstr>
      <vt:lpstr>'Areal- og omkostn B31'!Udskriftsområde</vt:lpstr>
      <vt:lpstr>'Areal- og omkostn B32'!Udskriftsområde</vt:lpstr>
      <vt:lpstr>'Areal- og omkostn B33'!Udskriftsområde</vt:lpstr>
      <vt:lpstr>'Areal- og omkostn B4'!Udskriftsområde</vt:lpstr>
      <vt:lpstr>'Areal- og omkostn B5'!Udskriftsområde</vt:lpstr>
      <vt:lpstr>'Areal- og omkostn B6'!Udskriftsområde</vt:lpstr>
      <vt:lpstr>'Areal- og omkostn B7'!Udskriftsområde</vt:lpstr>
      <vt:lpstr>'Areal- og omkostn B8'!Udskriftsområde</vt:lpstr>
      <vt:lpstr>'Areal- og omkostn B9'!Udskriftsområde</vt:lpstr>
    </vt:vector>
  </TitlesOfParts>
  <Company>Gentofte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Beregning af egenbetaling 108</dc:title>
  <dc:creator>Søren Richard Kaiser (skai);Charlotte Westergaard</dc:creator>
  <cp:lastModifiedBy>Brian Høyer Lorentsen</cp:lastModifiedBy>
  <cp:lastPrinted>2016-11-30T08:40:56Z</cp:lastPrinted>
  <dcterms:created xsi:type="dcterms:W3CDTF">2016-03-11T12:30:13Z</dcterms:created>
  <dcterms:modified xsi:type="dcterms:W3CDTF">2025-03-03T10:08:41Z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0x010100AC085CFC53BC46CEA2EADE194AD9D48200CD94F695FD52F04FAFC60442EEEB532F</vt:lpwstr>
  </property>
</Properties>
</file>